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Raum_serveur\05_PROJETS\00_INPROGRESS-02\MARSEILLE-PISCINE\02_ETUDES\06_DCE\00_RENDU\DCE 02_2025-07-08\01_DOSSIER DCE_PISCINE BOUG-MARS\E_Dossier-technique\1000_Pieces-ecrites\"/>
    </mc:Choice>
  </mc:AlternateContent>
  <bookViews>
    <workbookView xWindow="0" yWindow="0" windowWidth="38400" windowHeight="17580"/>
  </bookViews>
  <sheets>
    <sheet name="DPGF LOT 15" sheetId="5" r:id="rId1"/>
  </sheets>
  <definedNames>
    <definedName name="_xlnm.Print_Area" localSheetId="0">'DPGF LOT 15'!$B$1:$M$170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6" i="5" l="1"/>
  <c r="M161" i="5"/>
  <c r="M162" i="5"/>
  <c r="M163" i="5"/>
  <c r="M164" i="5"/>
  <c r="M160" i="5"/>
  <c r="M152" i="5"/>
  <c r="M153" i="5"/>
  <c r="M154" i="5"/>
  <c r="M155" i="5"/>
  <c r="M156" i="5"/>
  <c r="M157" i="5"/>
  <c r="M151" i="5"/>
  <c r="M148" i="5"/>
  <c r="M143" i="5"/>
  <c r="M144" i="5"/>
  <c r="M145" i="5"/>
  <c r="M146" i="5"/>
  <c r="M142" i="5"/>
  <c r="M131" i="5"/>
  <c r="M132" i="5"/>
  <c r="M133" i="5"/>
  <c r="M134" i="5"/>
  <c r="M135" i="5"/>
  <c r="M136" i="5"/>
  <c r="M137" i="5"/>
  <c r="M138" i="5"/>
  <c r="M139" i="5"/>
  <c r="M130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11" i="5"/>
  <c r="M108" i="5"/>
  <c r="M103" i="5"/>
  <c r="M104" i="5"/>
  <c r="M105" i="5"/>
  <c r="M106" i="5"/>
  <c r="M107" i="5"/>
  <c r="M102" i="5"/>
  <c r="M99" i="5"/>
  <c r="M98" i="5"/>
  <c r="M96" i="5"/>
  <c r="M94" i="5"/>
  <c r="M95" i="5"/>
  <c r="M93" i="5"/>
  <c r="M90" i="5"/>
  <c r="M78" i="5"/>
  <c r="M79" i="5"/>
  <c r="M80" i="5"/>
  <c r="M81" i="5"/>
  <c r="M82" i="5"/>
  <c r="M83" i="5"/>
  <c r="M84" i="5"/>
  <c r="M85" i="5"/>
  <c r="M86" i="5"/>
  <c r="M87" i="5"/>
  <c r="M88" i="5"/>
  <c r="M89" i="5"/>
  <c r="M77" i="5"/>
  <c r="M73" i="5"/>
  <c r="M74" i="5"/>
  <c r="M72" i="5"/>
  <c r="M69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53" i="5"/>
  <c r="M50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29" i="5"/>
  <c r="M22" i="5"/>
  <c r="M23" i="5"/>
  <c r="M24" i="5"/>
  <c r="M25" i="5"/>
  <c r="M26" i="5"/>
  <c r="M21" i="5"/>
  <c r="M16" i="5"/>
  <c r="M15" i="5"/>
  <c r="M14" i="5"/>
  <c r="M11" i="5"/>
  <c r="M9" i="5"/>
  <c r="M8" i="5"/>
  <c r="M5" i="5"/>
  <c r="M4" i="5"/>
  <c r="E161" i="5" l="1"/>
  <c r="E162" i="5"/>
  <c r="E163" i="5"/>
  <c r="E164" i="5"/>
  <c r="E166" i="5"/>
  <c r="E160" i="5"/>
  <c r="E152" i="5"/>
  <c r="E153" i="5"/>
  <c r="E154" i="5"/>
  <c r="E155" i="5"/>
  <c r="E156" i="5"/>
  <c r="E157" i="5"/>
  <c r="E151" i="5"/>
  <c r="E148" i="5"/>
  <c r="E143" i="5"/>
  <c r="E144" i="5"/>
  <c r="E145" i="5"/>
  <c r="E146" i="5"/>
  <c r="E142" i="5"/>
  <c r="E131" i="5"/>
  <c r="E132" i="5"/>
  <c r="E133" i="5"/>
  <c r="E134" i="5"/>
  <c r="E135" i="5"/>
  <c r="E136" i="5"/>
  <c r="E137" i="5"/>
  <c r="E138" i="5"/>
  <c r="E139" i="5"/>
  <c r="E130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11" i="5"/>
  <c r="E103" i="5"/>
  <c r="E104" i="5"/>
  <c r="E105" i="5"/>
  <c r="E106" i="5"/>
  <c r="E107" i="5"/>
  <c r="E108" i="5"/>
  <c r="E102" i="5"/>
  <c r="E99" i="5"/>
  <c r="E98" i="5"/>
  <c r="E94" i="5"/>
  <c r="E95" i="5"/>
  <c r="E96" i="5"/>
  <c r="E93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77" i="5"/>
  <c r="E73" i="5"/>
  <c r="E74" i="5"/>
  <c r="E72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53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29" i="5"/>
  <c r="E22" i="5"/>
  <c r="E23" i="5"/>
  <c r="E24" i="5"/>
  <c r="E25" i="5"/>
  <c r="E26" i="5"/>
  <c r="E21" i="5"/>
  <c r="E15" i="5"/>
  <c r="E16" i="5"/>
  <c r="E14" i="5"/>
  <c r="E9" i="5"/>
  <c r="E10" i="5"/>
  <c r="E11" i="5"/>
  <c r="E8" i="5"/>
  <c r="E5" i="5"/>
  <c r="E4" i="5"/>
  <c r="F16" i="5" l="1"/>
  <c r="F157" i="5" l="1"/>
  <c r="F164" i="5" l="1"/>
  <c r="L152" i="5"/>
  <c r="J152" i="5"/>
  <c r="N110" i="5" l="1"/>
  <c r="N141" i="5"/>
  <c r="H152" i="5"/>
  <c r="H151" i="5"/>
  <c r="L151" i="5"/>
  <c r="J162" i="5" l="1"/>
  <c r="L154" i="5" l="1"/>
  <c r="J154" i="5"/>
  <c r="H154" i="5"/>
  <c r="N52" i="5"/>
  <c r="N70" i="5"/>
  <c r="F22" i="5" l="1"/>
  <c r="F23" i="5"/>
  <c r="F24" i="5"/>
  <c r="F25" i="5"/>
  <c r="F26" i="5"/>
  <c r="O22" i="5" l="1"/>
  <c r="N140" i="5"/>
  <c r="O111" i="5"/>
  <c r="O144" i="5" l="1"/>
  <c r="L144" i="5" s="1"/>
  <c r="N129" i="5"/>
  <c r="O131" i="5" l="1"/>
  <c r="L131" i="5" s="1"/>
  <c r="O138" i="5"/>
  <c r="L138" i="5" s="1"/>
  <c r="F138" i="5" s="1"/>
  <c r="O134" i="5"/>
  <c r="L134" i="5" s="1"/>
  <c r="F134" i="5" s="1"/>
  <c r="O135" i="5"/>
  <c r="L135" i="5" s="1"/>
  <c r="F135" i="5" s="1"/>
  <c r="O142" i="5"/>
  <c r="O145" i="5"/>
  <c r="L145" i="5" s="1"/>
  <c r="O143" i="5"/>
  <c r="L143" i="5" s="1"/>
  <c r="O146" i="5"/>
  <c r="L146" i="5" s="1"/>
  <c r="O105" i="5"/>
  <c r="O106" i="5"/>
  <c r="O104" i="5"/>
  <c r="L142" i="5" l="1"/>
  <c r="F142" i="5" s="1"/>
  <c r="L9" i="5"/>
  <c r="F153" i="5" l="1"/>
  <c r="N128" i="5" l="1"/>
  <c r="O126" i="5"/>
  <c r="L126" i="5" l="1"/>
  <c r="F126" i="5" s="1"/>
  <c r="O115" i="5"/>
  <c r="O119" i="5"/>
  <c r="O116" i="5"/>
  <c r="O114" i="5"/>
  <c r="L114" i="5" s="1"/>
  <c r="O113" i="5"/>
  <c r="L113" i="5" s="1"/>
  <c r="O127" i="5"/>
  <c r="L127" i="5" s="1"/>
  <c r="O112" i="5"/>
  <c r="L112" i="5" s="1"/>
  <c r="O124" i="5"/>
  <c r="L124" i="5" s="1"/>
  <c r="O120" i="5"/>
  <c r="L120" i="5" s="1"/>
  <c r="L111" i="5"/>
  <c r="O125" i="5"/>
  <c r="L125" i="5" s="1"/>
  <c r="O123" i="5"/>
  <c r="L123" i="5" s="1"/>
  <c r="O122" i="5"/>
  <c r="L122" i="5" s="1"/>
  <c r="O121" i="5"/>
  <c r="L121" i="5" s="1"/>
  <c r="O118" i="5"/>
  <c r="L118" i="5" s="1"/>
  <c r="O117" i="5"/>
  <c r="L117" i="5" s="1"/>
  <c r="F148" i="5"/>
  <c r="F154" i="5"/>
  <c r="F15" i="5"/>
  <c r="J11" i="5"/>
  <c r="H11" i="5"/>
  <c r="F9" i="5"/>
  <c r="S151" i="5"/>
  <c r="L119" i="5" l="1"/>
  <c r="F119" i="5" s="1"/>
  <c r="L116" i="5"/>
  <c r="F116" i="5" s="1"/>
  <c r="L115" i="5"/>
  <c r="L8" i="5"/>
  <c r="F11" i="5"/>
  <c r="L10" i="5" l="1"/>
  <c r="F10" i="5" s="1"/>
  <c r="L128" i="5"/>
  <c r="F115" i="5"/>
  <c r="F8" i="5"/>
  <c r="N28" i="5"/>
  <c r="O55" i="5" s="1"/>
  <c r="H55" i="5" l="1"/>
  <c r="F55" i="5" s="1"/>
  <c r="O53" i="5"/>
  <c r="O66" i="5"/>
  <c r="O59" i="5"/>
  <c r="O58" i="5"/>
  <c r="O35" i="5"/>
  <c r="O56" i="5"/>
  <c r="O57" i="5"/>
  <c r="O69" i="5"/>
  <c r="O60" i="5"/>
  <c r="O68" i="5"/>
  <c r="O54" i="5"/>
  <c r="O67" i="5"/>
  <c r="O62" i="5"/>
  <c r="O64" i="5"/>
  <c r="O63" i="5"/>
  <c r="O65" i="5"/>
  <c r="O61" i="5"/>
  <c r="O47" i="5"/>
  <c r="O46" i="5"/>
  <c r="O44" i="5"/>
  <c r="O45" i="5"/>
  <c r="O33" i="5"/>
  <c r="O39" i="5"/>
  <c r="H39" i="5" s="1"/>
  <c r="O49" i="5"/>
  <c r="O34" i="5"/>
  <c r="O50" i="5"/>
  <c r="H50" i="5" s="1"/>
  <c r="O40" i="5"/>
  <c r="H40" i="5" s="1"/>
  <c r="O42" i="5"/>
  <c r="H42" i="5" s="1"/>
  <c r="O48" i="5"/>
  <c r="O29" i="5"/>
  <c r="H29" i="5" s="1"/>
  <c r="O41" i="5"/>
  <c r="H41" i="5" s="1"/>
  <c r="O31" i="5"/>
  <c r="H31" i="5" s="1"/>
  <c r="F31" i="5" s="1"/>
  <c r="O37" i="5"/>
  <c r="H37" i="5" s="1"/>
  <c r="O32" i="5"/>
  <c r="O38" i="5"/>
  <c r="H38" i="5" s="1"/>
  <c r="O30" i="5"/>
  <c r="O36" i="5"/>
  <c r="H36" i="5" s="1"/>
  <c r="O43" i="5"/>
  <c r="N91" i="5"/>
  <c r="N92" i="5"/>
  <c r="N93" i="5" s="1"/>
  <c r="N76" i="5"/>
  <c r="O99" i="5"/>
  <c r="F99" i="5"/>
  <c r="O98" i="5"/>
  <c r="F98" i="5"/>
  <c r="O72" i="5"/>
  <c r="F72" i="5"/>
  <c r="O74" i="5"/>
  <c r="F74" i="5"/>
  <c r="O73" i="5"/>
  <c r="F73" i="5"/>
  <c r="H47" i="5" l="1"/>
  <c r="F47" i="5" s="1"/>
  <c r="H61" i="5"/>
  <c r="F61" i="5" s="1"/>
  <c r="H65" i="5"/>
  <c r="F65" i="5" s="1"/>
  <c r="H43" i="5"/>
  <c r="F43" i="5" s="1"/>
  <c r="H33" i="5"/>
  <c r="F33" i="5" s="1"/>
  <c r="H46" i="5"/>
  <c r="F46" i="5" s="1"/>
  <c r="H30" i="5"/>
  <c r="F30" i="5" s="1"/>
  <c r="H67" i="5"/>
  <c r="F67" i="5" s="1"/>
  <c r="H54" i="5"/>
  <c r="F54" i="5" s="1"/>
  <c r="H68" i="5"/>
  <c r="F68" i="5" s="1"/>
  <c r="H60" i="5"/>
  <c r="F60" i="5" s="1"/>
  <c r="H69" i="5"/>
  <c r="F69" i="5" s="1"/>
  <c r="H48" i="5"/>
  <c r="F48" i="5" s="1"/>
  <c r="H59" i="5"/>
  <c r="F59" i="5" s="1"/>
  <c r="H45" i="5"/>
  <c r="F45" i="5" s="1"/>
  <c r="H44" i="5"/>
  <c r="F44" i="5" s="1"/>
  <c r="O93" i="5"/>
  <c r="J93" i="5"/>
  <c r="F93" i="5" s="1"/>
  <c r="H63" i="5"/>
  <c r="F63" i="5" s="1"/>
  <c r="H64" i="5"/>
  <c r="F64" i="5" s="1"/>
  <c r="H62" i="5"/>
  <c r="F62" i="5" s="1"/>
  <c r="H32" i="5"/>
  <c r="F32" i="5" s="1"/>
  <c r="H57" i="5"/>
  <c r="F57" i="5" s="1"/>
  <c r="H56" i="5"/>
  <c r="F56" i="5" s="1"/>
  <c r="H35" i="5"/>
  <c r="F35" i="5" s="1"/>
  <c r="H58" i="5"/>
  <c r="F58" i="5" s="1"/>
  <c r="H66" i="5"/>
  <c r="F66" i="5" s="1"/>
  <c r="H34" i="5"/>
  <c r="F34" i="5" s="1"/>
  <c r="H53" i="5"/>
  <c r="F53" i="5" s="1"/>
  <c r="H49" i="5"/>
  <c r="F49" i="5" s="1"/>
  <c r="O77" i="5"/>
  <c r="J77" i="5" s="1"/>
  <c r="F77" i="5" s="1"/>
  <c r="O83" i="5"/>
  <c r="J83" i="5" s="1"/>
  <c r="F83" i="5" s="1"/>
  <c r="O84" i="5"/>
  <c r="J84" i="5" s="1"/>
  <c r="F84" i="5" s="1"/>
  <c r="O81" i="5"/>
  <c r="J81" i="5" s="1"/>
  <c r="F81" i="5" s="1"/>
  <c r="O87" i="5"/>
  <c r="J87" i="5" s="1"/>
  <c r="F87" i="5" s="1"/>
  <c r="O79" i="5"/>
  <c r="J79" i="5" s="1"/>
  <c r="F79" i="5" s="1"/>
  <c r="O78" i="5"/>
  <c r="J78" i="5" s="1"/>
  <c r="F78" i="5" s="1"/>
  <c r="O89" i="5"/>
  <c r="J89" i="5" s="1"/>
  <c r="F89" i="5" s="1"/>
  <c r="N96" i="5"/>
  <c r="J96" i="5" s="1"/>
  <c r="N95" i="5"/>
  <c r="J95" i="5" s="1"/>
  <c r="N94" i="5"/>
  <c r="J94" i="5" s="1"/>
  <c r="O86" i="5"/>
  <c r="J86" i="5" s="1"/>
  <c r="F86" i="5" s="1"/>
  <c r="O85" i="5"/>
  <c r="J85" i="5" s="1"/>
  <c r="F85" i="5" s="1"/>
  <c r="O88" i="5"/>
  <c r="J88" i="5" s="1"/>
  <c r="F88" i="5" s="1"/>
  <c r="O82" i="5"/>
  <c r="J82" i="5" s="1"/>
  <c r="F82" i="5" s="1"/>
  <c r="O90" i="5"/>
  <c r="J90" i="5" s="1"/>
  <c r="F90" i="5" s="1"/>
  <c r="O80" i="5"/>
  <c r="J80" i="5" s="1"/>
  <c r="F80" i="5" s="1"/>
  <c r="O108" i="5"/>
  <c r="F108" i="5"/>
  <c r="O107" i="5"/>
  <c r="F107" i="5"/>
  <c r="F127" i="5"/>
  <c r="O148" i="5"/>
  <c r="F112" i="5"/>
  <c r="F111" i="5"/>
  <c r="F114" i="5"/>
  <c r="F117" i="5"/>
  <c r="F118" i="5"/>
  <c r="F120" i="5"/>
  <c r="F121" i="5"/>
  <c r="F122" i="5"/>
  <c r="F123" i="5"/>
  <c r="F124" i="5"/>
  <c r="F125" i="5"/>
  <c r="F113" i="5"/>
  <c r="F143" i="5"/>
  <c r="F144" i="5"/>
  <c r="F145" i="5"/>
  <c r="F146" i="5"/>
  <c r="F131" i="5" l="1"/>
  <c r="O137" i="5"/>
  <c r="O136" i="5"/>
  <c r="L136" i="5" s="1"/>
  <c r="F136" i="5" s="1"/>
  <c r="O139" i="5"/>
  <c r="L139" i="5" s="1"/>
  <c r="F139" i="5" s="1"/>
  <c r="O132" i="5"/>
  <c r="L132" i="5" s="1"/>
  <c r="F132" i="5" s="1"/>
  <c r="O130" i="5"/>
  <c r="L130" i="5" s="1"/>
  <c r="F130" i="5" s="1"/>
  <c r="O133" i="5"/>
  <c r="L133" i="5" s="1"/>
  <c r="F133" i="5" s="1"/>
  <c r="O94" i="5"/>
  <c r="F94" i="5"/>
  <c r="O95" i="5"/>
  <c r="F95" i="5"/>
  <c r="O96" i="5"/>
  <c r="F96" i="5"/>
  <c r="F42" i="5"/>
  <c r="O103" i="5"/>
  <c r="F103" i="5"/>
  <c r="O102" i="5"/>
  <c r="F102" i="5"/>
  <c r="F36" i="5"/>
  <c r="F50" i="5"/>
  <c r="F40" i="5"/>
  <c r="F41" i="5"/>
  <c r="F38" i="5"/>
  <c r="F37" i="5"/>
  <c r="F39" i="5"/>
  <c r="O24" i="5"/>
  <c r="O21" i="5"/>
  <c r="F21" i="5"/>
  <c r="O25" i="5"/>
  <c r="O26" i="5"/>
  <c r="O23" i="5"/>
  <c r="F29" i="5"/>
  <c r="L137" i="5" l="1"/>
  <c r="F137" i="5" s="1"/>
  <c r="N166" i="5" l="1"/>
  <c r="F14" i="5"/>
  <c r="F155" i="5"/>
  <c r="F161" i="5" l="1"/>
  <c r="F166" i="5"/>
  <c r="F156" i="5"/>
  <c r="F152" i="5" l="1"/>
  <c r="F162" i="5"/>
  <c r="F163" i="5"/>
  <c r="F151" i="5"/>
  <c r="F160" i="5"/>
  <c r="N16" i="5" l="1"/>
  <c r="M168" i="5"/>
  <c r="M169" i="5" s="1"/>
  <c r="M170" i="5" s="1"/>
  <c r="N15" i="5"/>
</calcChain>
</file>

<file path=xl/sharedStrings.xml><?xml version="1.0" encoding="utf-8"?>
<sst xmlns="http://schemas.openxmlformats.org/spreadsheetml/2006/main" count="325" uniqueCount="183">
  <si>
    <t>prix</t>
  </si>
  <si>
    <t>unité</t>
  </si>
  <si>
    <t>m2</t>
  </si>
  <si>
    <t>U</t>
  </si>
  <si>
    <t>Ft</t>
  </si>
  <si>
    <t>TVA 20%</t>
  </si>
  <si>
    <t>TOTAL GLOBAL TTC</t>
  </si>
  <si>
    <t>m3</t>
  </si>
  <si>
    <t>paillage brf</t>
  </si>
  <si>
    <t>Postes</t>
  </si>
  <si>
    <t>Total</t>
  </si>
  <si>
    <t xml:space="preserve">PLANTATIONS </t>
  </si>
  <si>
    <t>tuteurs tripodes</t>
  </si>
  <si>
    <t>Entretien et garantie de reprise sur 2 ans</t>
  </si>
  <si>
    <t>Ganivelles de protection</t>
  </si>
  <si>
    <t>ml</t>
  </si>
  <si>
    <t>Mobiliers</t>
  </si>
  <si>
    <t>Fosses de plantations</t>
  </si>
  <si>
    <t>Travaux préparatoires / Terre végétale</t>
  </si>
  <si>
    <t>Terre végétale</t>
  </si>
  <si>
    <t>Terre végétale allégée pour toitures et jardinières</t>
  </si>
  <si>
    <t>Qté totale</t>
  </si>
  <si>
    <t>Qté parvis</t>
  </si>
  <si>
    <t>Qté Solarium</t>
  </si>
  <si>
    <t>tuteurs monopodes</t>
  </si>
  <si>
    <t>Arrosage système</t>
  </si>
  <si>
    <t>Arrosage des arbres par RWS 1/arbre</t>
  </si>
  <si>
    <t>Arrosage des massifs par goutte à goutte sous paillage</t>
  </si>
  <si>
    <t>paillage gravillons calcaires pour bande stérile</t>
  </si>
  <si>
    <t>Euphorbia rigida</t>
  </si>
  <si>
    <t>Euphorbia characias</t>
  </si>
  <si>
    <t>Euphorbia dendroides</t>
  </si>
  <si>
    <t>Mahonia soft caress</t>
  </si>
  <si>
    <t>Echium fastuosum</t>
  </si>
  <si>
    <t>Convolvulus cneorum</t>
  </si>
  <si>
    <t>Erigeron karvinskianus</t>
  </si>
  <si>
    <t>Meliantus major</t>
  </si>
  <si>
    <t>PARVIS arbres / grandes plantes</t>
  </si>
  <si>
    <t>SOLARIUM arbres</t>
  </si>
  <si>
    <t>Arbutus andrachne</t>
  </si>
  <si>
    <t>Arbutus unedo</t>
  </si>
  <si>
    <t>Myrtus communis</t>
  </si>
  <si>
    <t>Phyllirea latifolia</t>
  </si>
  <si>
    <t>Phyllirea angustifolia</t>
  </si>
  <si>
    <t>Quercus ilex</t>
  </si>
  <si>
    <t>Thymus vulgaris</t>
  </si>
  <si>
    <t>Pistachia lentiscus</t>
  </si>
  <si>
    <t>Pistachia terebinthus</t>
  </si>
  <si>
    <t>Laurus nobilis</t>
  </si>
  <si>
    <t>SOLARIUM massifs arbustifs dense C10 haut.120-150</t>
  </si>
  <si>
    <t>Arrosage des couvre-sols par aspersion</t>
  </si>
  <si>
    <t>SOLARIUM vivaces en bordure de massifs C1</t>
  </si>
  <si>
    <t>Stachys byzantina</t>
  </si>
  <si>
    <t>Rosmarinus repens</t>
  </si>
  <si>
    <t>SOLARIUM vivaces et graminées en façade C1</t>
  </si>
  <si>
    <t>Salvia microphylla</t>
  </si>
  <si>
    <t>Gaura lindheimeria</t>
  </si>
  <si>
    <t>Asphodelus fistulosus</t>
  </si>
  <si>
    <t>Verbena bonariensis</t>
  </si>
  <si>
    <t>Abelia grandiflora 90-100</t>
  </si>
  <si>
    <t>Anisodontea El Rayo 90-100</t>
  </si>
  <si>
    <t>Vitex agnus castus</t>
  </si>
  <si>
    <t>Quercus ilex cépée 300-350</t>
  </si>
  <si>
    <t>Cinnamomum camphora 30-40</t>
  </si>
  <si>
    <t>Corbeilles type sineu graff Bi-FLUX de tri 70L</t>
  </si>
  <si>
    <t>Amelanchier ovalis cépée 250-300</t>
  </si>
  <si>
    <t>Vitex agnus castus cépée 120-150</t>
  </si>
  <si>
    <t>TRIANGLE NORD arbres / grandes plantes</t>
  </si>
  <si>
    <t>Carex conica snowline</t>
  </si>
  <si>
    <t>TRIANGLE NORD mélange arbustif C1</t>
  </si>
  <si>
    <t>Glechoma hederacea</t>
  </si>
  <si>
    <t>Fatsia japonica</t>
  </si>
  <si>
    <t>Eugenia myrtfolia</t>
  </si>
  <si>
    <t>Solanum laciniatum</t>
  </si>
  <si>
    <t>Tracelospermum jasminoides 120-150</t>
  </si>
  <si>
    <t>Pachysandra terminalis</t>
  </si>
  <si>
    <t>Vinca major Alba</t>
  </si>
  <si>
    <t>Hedychium coronarium</t>
  </si>
  <si>
    <t>Acanthus mollis</t>
  </si>
  <si>
    <t>Ajuga reptans</t>
  </si>
  <si>
    <t>TRIANGLE NORD couvre-sol et grimpantes couvre-sol godets</t>
  </si>
  <si>
    <t>Aspidistra eliator</t>
  </si>
  <si>
    <t>Bergenia Bressingham White</t>
  </si>
  <si>
    <t>Carex oshimensis Evergold</t>
  </si>
  <si>
    <t>Euphorbia amygdaloides Robbiae</t>
  </si>
  <si>
    <t>Liriope muscari</t>
  </si>
  <si>
    <t>Cistus albidus</t>
  </si>
  <si>
    <t xml:space="preserve">Phlomis italica rose </t>
  </si>
  <si>
    <t xml:space="preserve">Salvia microphylla Ribambelle </t>
  </si>
  <si>
    <t xml:space="preserve">Salvia 'indigo spire' </t>
  </si>
  <si>
    <t>PARVIS massifs mixtes C1</t>
  </si>
  <si>
    <t>Cistus parviflorus</t>
  </si>
  <si>
    <t>Cistus lauriifolius</t>
  </si>
  <si>
    <t xml:space="preserve">Asphodelus fistulosus </t>
  </si>
  <si>
    <t>Qté toiture plantée triangle</t>
  </si>
  <si>
    <t>Salvia officinalis</t>
  </si>
  <si>
    <t>Lavandula stoechas</t>
  </si>
  <si>
    <t>Thymus ciliatus</t>
  </si>
  <si>
    <t>Arceaux vélos</t>
  </si>
  <si>
    <t>DOE</t>
  </si>
  <si>
    <t>paillage coco</t>
  </si>
  <si>
    <t>Cotinus coggygria</t>
  </si>
  <si>
    <t>Cistus monspeliensis</t>
  </si>
  <si>
    <t>Myoporum laetum</t>
  </si>
  <si>
    <t>Rhamnus alaternus</t>
  </si>
  <si>
    <t>Quercus pubescens  tige 30-40</t>
  </si>
  <si>
    <t>Schinus molle tige 20-30</t>
  </si>
  <si>
    <t>Schinus molle tige 30-40</t>
  </si>
  <si>
    <t>Vitex agnus castus 120-150</t>
  </si>
  <si>
    <t>Arbutus unedo cépée 250-300</t>
  </si>
  <si>
    <t>couvre sol en plaquage zoysia</t>
  </si>
  <si>
    <t>Pittosporum tobira cépée 200-250</t>
  </si>
  <si>
    <t>Rosmarinus officinalis</t>
  </si>
  <si>
    <t>Phlomis alba</t>
  </si>
  <si>
    <t>Salvia bee's bliss</t>
  </si>
  <si>
    <t xml:space="preserve">Thymus </t>
  </si>
  <si>
    <t>Pittosporum tobira nana</t>
  </si>
  <si>
    <t>Erigeron karkvinskianus</t>
  </si>
  <si>
    <t>Miscantus sinensis gracillum</t>
  </si>
  <si>
    <t>Miscantus sinensis red chief</t>
  </si>
  <si>
    <t>Miscantus sinensis Yaku jima</t>
  </si>
  <si>
    <t>Sedum spectabile</t>
  </si>
  <si>
    <t>Arbutus andrachne cépée 250-300</t>
  </si>
  <si>
    <t>Clematis armandii 120-150</t>
  </si>
  <si>
    <t>Amelanchier ovalis  cépée 250-300</t>
  </si>
  <si>
    <t>PARVIS massifs bas couvre-sol C1</t>
  </si>
  <si>
    <t>Salvia canariensis</t>
  </si>
  <si>
    <t>Salvia mellifera</t>
  </si>
  <si>
    <t>Salvia fruticosa</t>
  </si>
  <si>
    <t>Salvia leucophylla</t>
  </si>
  <si>
    <t>Salvia chamaedryoides</t>
  </si>
  <si>
    <t>Senecio vira vira</t>
  </si>
  <si>
    <t>Artemisia lanata</t>
  </si>
  <si>
    <t>Rhodantemum hosmariense</t>
  </si>
  <si>
    <t>Thymus leucotricus</t>
  </si>
  <si>
    <t>Cerastium candidissimum</t>
  </si>
  <si>
    <t>Centaurea bella</t>
  </si>
  <si>
    <t>Leucophyllum frutenscens 'green cloud'</t>
  </si>
  <si>
    <t>Lavandula dentata</t>
  </si>
  <si>
    <t>Achillea coarctata</t>
  </si>
  <si>
    <t>Sedum sediforme</t>
  </si>
  <si>
    <t>Ballota acetabulosa</t>
  </si>
  <si>
    <t xml:space="preserve">       </t>
  </si>
  <si>
    <t>Grevillea robusta 30-40</t>
  </si>
  <si>
    <t>Pyrus calleryana 20-30</t>
  </si>
  <si>
    <t>Eleagnus ebbengi</t>
  </si>
  <si>
    <t>Olea europaea 30-40</t>
  </si>
  <si>
    <t>travail du sol pour massifs</t>
  </si>
  <si>
    <t>Plan d'Exécution</t>
  </si>
  <si>
    <t>Généralités</t>
  </si>
  <si>
    <t xml:space="preserve">ACCESSOIRES DE PLANTATIONS 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</si>
  <si>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</si>
  <si>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</si>
  <si>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</si>
  <si>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</si>
  <si>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</si>
  <si>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</si>
  <si>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</si>
  <si>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</si>
  <si>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</si>
  <si>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</si>
  <si>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</si>
  <si>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Clapets vanne</t>
  </si>
  <si>
    <t>3.1</t>
  </si>
  <si>
    <t>3.2</t>
  </si>
  <si>
    <t>3.3</t>
  </si>
  <si>
    <t>2.1</t>
  </si>
  <si>
    <t>2.2</t>
  </si>
  <si>
    <t>1.1</t>
  </si>
  <si>
    <t>0.1</t>
  </si>
  <si>
    <t>0.2</t>
  </si>
  <si>
    <t>1.2</t>
  </si>
  <si>
    <t>1.3</t>
  </si>
  <si>
    <t>1.4</t>
  </si>
  <si>
    <t>Film anti-racinaire</t>
  </si>
  <si>
    <t>option</t>
  </si>
  <si>
    <t>2.3</t>
  </si>
  <si>
    <t>Arceaux vélos réemploi</t>
  </si>
  <si>
    <t>Qté Solarium entreprise</t>
  </si>
  <si>
    <t>Qté toiture plantée triangle entreprise</t>
  </si>
  <si>
    <t>Qté parvis entreprise</t>
  </si>
  <si>
    <t>Qté totale entreprise</t>
  </si>
  <si>
    <t>Estimation des travaux - PHASE DCE
PISCINE BOUGAINVILLE
DPGF LOT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</si>
</sst>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)\ _€_ ;_ * \(#,##0.00\)\ _€_ ;_ * &quot;-&quot;??_)\ _€_ ;_ @_ "/>
    <numFmt numFmtId="165" formatCode="0.0"/>
    <numFmt numFmtId="166" formatCode="#,##0.00\ &quot;€&quot;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9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0" borderId="3" xfId="0" applyBorder="1"/>
    <xf numFmtId="0" fontId="4" fillId="0" borderId="3" xfId="0" applyFont="1" applyBorder="1"/>
    <xf numFmtId="0" fontId="0" fillId="0" borderId="20" xfId="0" applyBorder="1"/>
    <xf numFmtId="0" fontId="0" fillId="0" borderId="21" xfId="0" applyBorder="1"/>
    <xf numFmtId="0" fontId="0" fillId="0" borderId="0" xfId="0" applyAlignment="1"/>
    <xf numFmtId="165" fontId="5" fillId="0" borderId="0" xfId="0" applyNumberFormat="1" applyFont="1" applyBorder="1"/>
    <xf numFmtId="166" fontId="0" fillId="0" borderId="0" xfId="0" applyNumberFormat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166" fontId="0" fillId="2" borderId="16" xfId="0" applyNumberFormat="1" applyFill="1" applyBorder="1"/>
    <xf numFmtId="166" fontId="0" fillId="2" borderId="8" xfId="0" applyNumberFormat="1" applyFont="1" applyFill="1" applyBorder="1"/>
    <xf numFmtId="0" fontId="0" fillId="0" borderId="25" xfId="0" applyBorder="1"/>
    <xf numFmtId="165" fontId="5" fillId="0" borderId="26" xfId="0" applyNumberFormat="1" applyFont="1" applyBorder="1"/>
    <xf numFmtId="165" fontId="6" fillId="0" borderId="26" xfId="0" applyNumberFormat="1" applyFont="1" applyBorder="1"/>
    <xf numFmtId="164" fontId="0" fillId="0" borderId="15" xfId="77" applyFont="1" applyBorder="1"/>
    <xf numFmtId="164" fontId="0" fillId="0" borderId="4" xfId="77" applyFont="1" applyBorder="1"/>
    <xf numFmtId="164" fontId="0" fillId="0" borderId="18" xfId="77" applyFont="1" applyBorder="1"/>
    <xf numFmtId="164" fontId="0" fillId="0" borderId="11" xfId="77" applyFont="1" applyBorder="1"/>
    <xf numFmtId="164" fontId="0" fillId="0" borderId="19" xfId="77" applyFont="1" applyBorder="1"/>
    <xf numFmtId="164" fontId="0" fillId="0" borderId="0" xfId="77" applyFont="1"/>
    <xf numFmtId="0" fontId="6" fillId="0" borderId="0" xfId="0" applyFont="1" applyFill="1"/>
    <xf numFmtId="0" fontId="6" fillId="0" borderId="0" xfId="0" applyFont="1"/>
    <xf numFmtId="0" fontId="6" fillId="0" borderId="3" xfId="0" applyFont="1" applyBorder="1"/>
    <xf numFmtId="0" fontId="6" fillId="0" borderId="1" xfId="0" applyFont="1" applyBorder="1"/>
    <xf numFmtId="166" fontId="6" fillId="2" borderId="8" xfId="0" applyNumberFormat="1" applyFont="1" applyFill="1" applyBorder="1"/>
    <xf numFmtId="165" fontId="6" fillId="0" borderId="0" xfId="0" applyNumberFormat="1" applyFont="1" applyBorder="1"/>
    <xf numFmtId="164" fontId="6" fillId="0" borderId="4" xfId="77" applyFont="1" applyBorder="1"/>
    <xf numFmtId="0" fontId="8" fillId="0" borderId="3" xfId="0" applyFont="1" applyBorder="1"/>
    <xf numFmtId="166" fontId="6" fillId="0" borderId="0" xfId="0" applyNumberFormat="1" applyFont="1"/>
    <xf numFmtId="3" fontId="6" fillId="0" borderId="0" xfId="0" applyNumberFormat="1" applyFont="1"/>
    <xf numFmtId="0" fontId="6" fillId="0" borderId="14" xfId="0" applyFont="1" applyBorder="1"/>
    <xf numFmtId="1" fontId="6" fillId="0" borderId="0" xfId="0" applyNumberFormat="1" applyFont="1" applyBorder="1"/>
    <xf numFmtId="166" fontId="6" fillId="3" borderId="8" xfId="0" applyNumberFormat="1" applyFont="1" applyFill="1" applyBorder="1"/>
    <xf numFmtId="0" fontId="6" fillId="0" borderId="0" xfId="0" applyFont="1" applyAlignment="1"/>
    <xf numFmtId="166" fontId="6" fillId="2" borderId="0" xfId="0" applyNumberFormat="1" applyFont="1" applyFill="1" applyBorder="1"/>
    <xf numFmtId="165" fontId="6" fillId="0" borderId="0" xfId="0" applyNumberFormat="1" applyFont="1"/>
    <xf numFmtId="166" fontId="6" fillId="3" borderId="0" xfId="0" applyNumberFormat="1" applyFont="1" applyFill="1" applyBorder="1"/>
    <xf numFmtId="0" fontId="6" fillId="0" borderId="3" xfId="0" applyFont="1" applyFill="1" applyBorder="1"/>
    <xf numFmtId="2" fontId="6" fillId="0" borderId="0" xfId="0" applyNumberFormat="1" applyFont="1" applyBorder="1"/>
    <xf numFmtId="0" fontId="0" fillId="0" borderId="22" xfId="0" applyBorder="1" applyAlignment="1">
      <alignment wrapText="1"/>
    </xf>
    <xf numFmtId="0" fontId="0" fillId="0" borderId="16" xfId="0" applyBorder="1" applyAlignment="1">
      <alignment wrapText="1"/>
    </xf>
    <xf numFmtId="0" fontId="4" fillId="0" borderId="0" xfId="0" applyFont="1"/>
    <xf numFmtId="0" fontId="4" fillId="0" borderId="1" xfId="0" applyFont="1" applyBorder="1"/>
    <xf numFmtId="166" fontId="4" fillId="2" borderId="8" xfId="0" applyNumberFormat="1" applyFont="1" applyFill="1" applyBorder="1"/>
    <xf numFmtId="165" fontId="9" fillId="0" borderId="26" xfId="0" applyNumberFormat="1" applyFont="1" applyBorder="1"/>
    <xf numFmtId="165" fontId="9" fillId="0" borderId="0" xfId="0" applyNumberFormat="1" applyFont="1" applyBorder="1"/>
    <xf numFmtId="164" fontId="4" fillId="0" borderId="4" xfId="77" applyFont="1" applyBorder="1"/>
    <xf numFmtId="0" fontId="8" fillId="0" borderId="0" xfId="0" applyFont="1"/>
    <xf numFmtId="166" fontId="0" fillId="3" borderId="0" xfId="0" applyNumberFormat="1" applyFont="1" applyFill="1" applyBorder="1"/>
    <xf numFmtId="165" fontId="0" fillId="0" borderId="26" xfId="0" applyNumberFormat="1" applyFont="1" applyBorder="1"/>
    <xf numFmtId="165" fontId="0" fillId="0" borderId="0" xfId="0" applyNumberFormat="1" applyFont="1" applyBorder="1"/>
    <xf numFmtId="165" fontId="6" fillId="4" borderId="26" xfId="0" applyNumberFormat="1" applyFont="1" applyFill="1" applyBorder="1"/>
    <xf numFmtId="165" fontId="9" fillId="4" borderId="26" xfId="0" applyNumberFormat="1" applyFont="1" applyFill="1" applyBorder="1"/>
    <xf numFmtId="165" fontId="5" fillId="4" borderId="26" xfId="0" applyNumberFormat="1" applyFont="1" applyFill="1" applyBorder="1"/>
    <xf numFmtId="0" fontId="0" fillId="4" borderId="22" xfId="0" applyFill="1" applyBorder="1" applyAlignment="1">
      <alignment wrapText="1"/>
    </xf>
    <xf numFmtId="165" fontId="6" fillId="4" borderId="0" xfId="0" applyNumberFormat="1" applyFont="1" applyFill="1" applyBorder="1"/>
    <xf numFmtId="165" fontId="9" fillId="4" borderId="0" xfId="0" applyNumberFormat="1" applyFont="1" applyFill="1" applyBorder="1"/>
    <xf numFmtId="165" fontId="5" fillId="4" borderId="0" xfId="0" applyNumberFormat="1" applyFont="1" applyFill="1" applyBorder="1"/>
    <xf numFmtId="165" fontId="0" fillId="4" borderId="0" xfId="0" applyNumberFormat="1" applyFont="1" applyFill="1" applyBorder="1"/>
    <xf numFmtId="0" fontId="0" fillId="4" borderId="16" xfId="0" applyFill="1" applyBorder="1" applyAlignment="1">
      <alignment wrapText="1"/>
    </xf>
    <xf numFmtId="1" fontId="6" fillId="4" borderId="0" xfId="0" applyNumberFormat="1" applyFont="1" applyFill="1" applyBorder="1"/>
    <xf numFmtId="0" fontId="0" fillId="0" borderId="1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4" borderId="25" xfId="0" applyFill="1" applyBorder="1" applyAlignment="1">
      <alignment wrapText="1"/>
    </xf>
  </cellXfs>
  <cellStyles count="78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Milliers" xfId="77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0"/>
  <sheetViews>
    <sheetView tabSelected="1" zoomScale="94" zoomScaleNormal="94" workbookViewId="0">
      <selection activeCell="P41" sqref="P41"/>
    </sheetView>
  </sheetViews>
  <sheetFormatPr baseColWidth="10" defaultRowHeight="15.75" x14ac:dyDescent="0.25"/>
  <cols>
    <col min="1" max="1" width="4.375" customWidth="1"/>
    <col min="2" max="2" width="66.375" customWidth="1"/>
    <col min="3" max="3" width="6.875" customWidth="1"/>
    <col min="4" max="4" width="11.375" style="8" bestFit="1" customWidth="1"/>
    <col min="5" max="6" width="11" bestFit="1" customWidth="1"/>
    <col min="7" max="7" width="11" customWidth="1"/>
    <col min="8" max="8" width="11" bestFit="1" customWidth="1"/>
    <col min="9" max="9" width="16.625" customWidth="1"/>
    <col min="10" max="11" width="14.125" customWidth="1"/>
    <col min="12" max="12" width="11" bestFit="1" customWidth="1"/>
    <col min="13" max="13" width="20.125" style="22" customWidth="1"/>
    <col min="14" max="14" width="11.875" hidden="1" customWidth="1"/>
    <col min="15" max="15" width="11" hidden="1" customWidth="1"/>
    <col min="16" max="17" width="10.875" customWidth="1"/>
  </cols>
  <sheetData>
    <row r="1" spans="1:16" ht="47.45" customHeight="1" thickBot="1" x14ac:dyDescent="0.3">
      <c r="B1" s="64" t="s">
        <v>182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6"/>
    </row>
    <row r="2" spans="1:16" ht="32.25" thickBot="1" x14ac:dyDescent="0.3">
      <c r="B2" s="4" t="s">
        <v>9</v>
      </c>
      <c r="C2" s="5" t="s">
        <v>1</v>
      </c>
      <c r="D2" s="12" t="s">
        <v>0</v>
      </c>
      <c r="E2" s="76" t="s">
        <v>181</v>
      </c>
      <c r="F2" s="14" t="s">
        <v>21</v>
      </c>
      <c r="G2" s="57" t="s">
        <v>180</v>
      </c>
      <c r="H2" s="42" t="s">
        <v>22</v>
      </c>
      <c r="I2" s="62" t="s">
        <v>179</v>
      </c>
      <c r="J2" s="43" t="s">
        <v>94</v>
      </c>
      <c r="K2" s="62" t="s">
        <v>178</v>
      </c>
      <c r="L2" s="43" t="s">
        <v>23</v>
      </c>
      <c r="M2" s="17" t="s">
        <v>10</v>
      </c>
    </row>
    <row r="3" spans="1:16" s="24" customFormat="1" x14ac:dyDescent="0.25">
      <c r="A3" s="24">
        <v>0</v>
      </c>
      <c r="B3" s="30" t="s">
        <v>149</v>
      </c>
      <c r="C3" s="26"/>
      <c r="D3" s="27"/>
      <c r="E3" s="54"/>
      <c r="F3" s="16"/>
      <c r="G3" s="58"/>
      <c r="H3" s="28"/>
      <c r="I3" s="58"/>
      <c r="J3" s="28"/>
      <c r="K3" s="58"/>
      <c r="L3" s="28"/>
      <c r="M3" s="29"/>
    </row>
    <row r="4" spans="1:16" s="24" customFormat="1" x14ac:dyDescent="0.25">
      <c r="A4" s="24" t="s">
        <v>169</v>
      </c>
      <c r="B4" s="25" t="s">
        <v>148</v>
      </c>
      <c r="C4" s="26" t="s">
        <v>4</v>
      </c>
      <c r="D4" s="27"/>
      <c r="E4" s="54">
        <f>G4+I4+K4</f>
        <v>0</v>
      </c>
      <c r="F4" s="16">
        <v>1</v>
      </c>
      <c r="G4" s="58"/>
      <c r="H4" s="28"/>
      <c r="I4" s="58"/>
      <c r="J4" s="28"/>
      <c r="K4" s="58"/>
      <c r="L4" s="28"/>
      <c r="M4" s="29">
        <f>E4*D4</f>
        <v>0</v>
      </c>
    </row>
    <row r="5" spans="1:16" s="24" customFormat="1" x14ac:dyDescent="0.25">
      <c r="A5" s="24" t="s">
        <v>170</v>
      </c>
      <c r="B5" s="25" t="s">
        <v>99</v>
      </c>
      <c r="C5" s="26" t="s">
        <v>4</v>
      </c>
      <c r="D5" s="27"/>
      <c r="E5" s="54">
        <f>G5+I5+K5</f>
        <v>0</v>
      </c>
      <c r="F5" s="16">
        <v>1</v>
      </c>
      <c r="G5" s="58"/>
      <c r="H5" s="28"/>
      <c r="I5" s="58"/>
      <c r="J5" s="28"/>
      <c r="K5" s="58"/>
      <c r="L5" s="28"/>
      <c r="M5" s="29">
        <f>E5*D5</f>
        <v>0</v>
      </c>
    </row>
    <row r="6" spans="1:16" s="24" customFormat="1" x14ac:dyDescent="0.25">
      <c r="B6" s="25"/>
      <c r="C6" s="26"/>
      <c r="D6" s="27"/>
      <c r="E6" s="54"/>
      <c r="F6" s="16"/>
      <c r="G6" s="58"/>
      <c r="H6" s="28"/>
      <c r="I6" s="58"/>
      <c r="J6" s="28"/>
      <c r="K6" s="58"/>
      <c r="L6" s="28"/>
      <c r="M6" s="29"/>
      <c r="N6" s="23"/>
      <c r="O6" s="23"/>
      <c r="P6" s="23"/>
    </row>
    <row r="7" spans="1:16" s="24" customFormat="1" x14ac:dyDescent="0.25">
      <c r="A7" s="24">
        <v>1</v>
      </c>
      <c r="B7" s="30" t="s">
        <v>18</v>
      </c>
      <c r="C7" s="26"/>
      <c r="D7" s="27"/>
      <c r="E7" s="54"/>
      <c r="F7" s="16"/>
      <c r="G7" s="58"/>
      <c r="H7" s="28"/>
      <c r="I7" s="58"/>
      <c r="J7" s="28"/>
      <c r="K7" s="58"/>
      <c r="L7" s="28"/>
      <c r="M7" s="29"/>
    </row>
    <row r="8" spans="1:16" s="24" customFormat="1" x14ac:dyDescent="0.25">
      <c r="A8" s="24" t="s">
        <v>168</v>
      </c>
      <c r="B8" s="25" t="s">
        <v>147</v>
      </c>
      <c r="C8" s="26" t="s">
        <v>7</v>
      </c>
      <c r="D8" s="27"/>
      <c r="E8" s="54">
        <f>G8+I8+K8</f>
        <v>0</v>
      </c>
      <c r="F8" s="16">
        <f>SUM(H8:L8)</f>
        <v>133</v>
      </c>
      <c r="G8" s="58"/>
      <c r="H8" s="28"/>
      <c r="I8" s="58"/>
      <c r="J8" s="28"/>
      <c r="K8" s="58"/>
      <c r="L8" s="28">
        <f>(F110*0.6+F129*0.4+F141*0.4+F148*0.2)</f>
        <v>133</v>
      </c>
      <c r="M8" s="29">
        <f>E8*D8</f>
        <v>0</v>
      </c>
    </row>
    <row r="9" spans="1:16" s="24" customFormat="1" x14ac:dyDescent="0.25">
      <c r="A9" s="24" t="s">
        <v>171</v>
      </c>
      <c r="B9" s="25" t="s">
        <v>17</v>
      </c>
      <c r="C9" s="26" t="s">
        <v>3</v>
      </c>
      <c r="D9" s="27"/>
      <c r="E9" s="54">
        <f t="shared" ref="E9:E11" si="0">G9+I9+K9</f>
        <v>0</v>
      </c>
      <c r="F9" s="16">
        <f>SUM(H9:L9)</f>
        <v>20</v>
      </c>
      <c r="G9" s="58"/>
      <c r="H9" s="28"/>
      <c r="I9" s="58"/>
      <c r="J9" s="28"/>
      <c r="K9" s="58"/>
      <c r="L9" s="28">
        <f>SUM(L102:L108)</f>
        <v>20</v>
      </c>
      <c r="M9" s="29">
        <f>E9*D9</f>
        <v>0</v>
      </c>
    </row>
    <row r="10" spans="1:16" s="24" customFormat="1" x14ac:dyDescent="0.25">
      <c r="A10" s="24" t="s">
        <v>172</v>
      </c>
      <c r="B10" s="25" t="s">
        <v>19</v>
      </c>
      <c r="C10" s="26" t="s">
        <v>7</v>
      </c>
      <c r="D10" s="27"/>
      <c r="E10" s="54">
        <f t="shared" si="0"/>
        <v>0</v>
      </c>
      <c r="F10" s="16">
        <f>SUM(H10:L10)</f>
        <v>245.5</v>
      </c>
      <c r="G10" s="58"/>
      <c r="H10" s="28"/>
      <c r="I10" s="58"/>
      <c r="J10" s="28"/>
      <c r="K10" s="58"/>
      <c r="L10" s="28">
        <f>L8+L9*4.5*1.25</f>
        <v>245.5</v>
      </c>
      <c r="M10" s="29" t="s">
        <v>175</v>
      </c>
    </row>
    <row r="11" spans="1:16" s="24" customFormat="1" x14ac:dyDescent="0.25">
      <c r="A11" s="24" t="s">
        <v>173</v>
      </c>
      <c r="B11" s="25" t="s">
        <v>20</v>
      </c>
      <c r="C11" s="26" t="s">
        <v>7</v>
      </c>
      <c r="D11" s="27"/>
      <c r="E11" s="54">
        <f t="shared" si="0"/>
        <v>0</v>
      </c>
      <c r="F11" s="16">
        <f>SUM(H11:L11)</f>
        <v>187</v>
      </c>
      <c r="G11" s="58"/>
      <c r="H11" s="28">
        <f>(115*0.4+119*0.2+24.5*0.4)*1.25</f>
        <v>99.5</v>
      </c>
      <c r="I11" s="58"/>
      <c r="J11" s="28">
        <f>(127*0.4+32*0.6)*1.25</f>
        <v>87.5</v>
      </c>
      <c r="K11" s="58"/>
      <c r="L11" s="28"/>
      <c r="M11" s="29">
        <f>E11*D11</f>
        <v>0</v>
      </c>
    </row>
    <row r="12" spans="1:16" s="24" customFormat="1" x14ac:dyDescent="0.25">
      <c r="B12" s="25"/>
      <c r="C12" s="26"/>
      <c r="D12" s="27"/>
      <c r="E12" s="54"/>
      <c r="F12" s="16"/>
      <c r="G12" s="58"/>
      <c r="H12" s="28"/>
      <c r="I12" s="58"/>
      <c r="J12" s="28"/>
      <c r="K12" s="58"/>
      <c r="L12" s="28"/>
      <c r="M12" s="29"/>
    </row>
    <row r="13" spans="1:16" s="24" customFormat="1" x14ac:dyDescent="0.25">
      <c r="A13" s="24">
        <v>2</v>
      </c>
      <c r="B13" s="30" t="s">
        <v>16</v>
      </c>
      <c r="C13" s="26"/>
      <c r="D13" s="27"/>
      <c r="E13" s="54"/>
      <c r="F13" s="16"/>
      <c r="G13" s="58"/>
      <c r="H13" s="28"/>
      <c r="I13" s="58"/>
      <c r="J13" s="28"/>
      <c r="K13" s="58"/>
      <c r="L13" s="28"/>
      <c r="M13" s="29"/>
    </row>
    <row r="14" spans="1:16" s="24" customFormat="1" x14ac:dyDescent="0.25">
      <c r="A14" s="24" t="s">
        <v>166</v>
      </c>
      <c r="B14" s="25" t="s">
        <v>64</v>
      </c>
      <c r="C14" s="26" t="s">
        <v>3</v>
      </c>
      <c r="D14" s="27"/>
      <c r="E14" s="54">
        <f t="shared" ref="E14:E16" si="1">G14+I14+K14</f>
        <v>0</v>
      </c>
      <c r="F14" s="16">
        <f>SUM(H14:L14)</f>
        <v>3</v>
      </c>
      <c r="G14" s="58"/>
      <c r="H14" s="28">
        <v>1</v>
      </c>
      <c r="I14" s="58"/>
      <c r="J14" s="28"/>
      <c r="K14" s="58"/>
      <c r="L14" s="28">
        <v>2</v>
      </c>
      <c r="M14" s="29">
        <f>E14*D14</f>
        <v>0</v>
      </c>
    </row>
    <row r="15" spans="1:16" s="24" customFormat="1" x14ac:dyDescent="0.25">
      <c r="A15" s="24" t="s">
        <v>167</v>
      </c>
      <c r="B15" s="25" t="s">
        <v>98</v>
      </c>
      <c r="C15" s="26" t="s">
        <v>3</v>
      </c>
      <c r="D15" s="27"/>
      <c r="E15" s="54">
        <f t="shared" si="1"/>
        <v>0</v>
      </c>
      <c r="F15" s="16">
        <f>SUM(H15:L15)</f>
        <v>6</v>
      </c>
      <c r="G15" s="58"/>
      <c r="H15" s="28">
        <v>6</v>
      </c>
      <c r="I15" s="58"/>
      <c r="J15" s="28"/>
      <c r="K15" s="58"/>
      <c r="L15" s="28"/>
      <c r="M15" s="29">
        <f>E15*D15</f>
        <v>0</v>
      </c>
      <c r="N15" s="31">
        <f>SUM(M19:M155)*0.25</f>
        <v>0</v>
      </c>
      <c r="O15" s="32"/>
    </row>
    <row r="16" spans="1:16" s="24" customFormat="1" x14ac:dyDescent="0.25">
      <c r="A16" s="24" t="s">
        <v>176</v>
      </c>
      <c r="B16" s="25" t="s">
        <v>177</v>
      </c>
      <c r="C16" s="26" t="s">
        <v>3</v>
      </c>
      <c r="D16" s="27"/>
      <c r="E16" s="54">
        <f t="shared" si="1"/>
        <v>0</v>
      </c>
      <c r="F16" s="16">
        <f>SUM(H16:L16)</f>
        <v>6</v>
      </c>
      <c r="G16" s="58"/>
      <c r="H16" s="28">
        <v>6</v>
      </c>
      <c r="I16" s="58"/>
      <c r="J16" s="28"/>
      <c r="K16" s="58"/>
      <c r="L16" s="28"/>
      <c r="M16" s="29">
        <f>E16*D16</f>
        <v>0</v>
      </c>
      <c r="N16" s="31">
        <f>SUM(M20:M156)*0.25</f>
        <v>0</v>
      </c>
      <c r="O16" s="32"/>
    </row>
    <row r="17" spans="1:17" s="24" customFormat="1" x14ac:dyDescent="0.25">
      <c r="B17" s="25"/>
      <c r="C17" s="26"/>
      <c r="D17" s="27"/>
      <c r="E17" s="54"/>
      <c r="F17" s="16"/>
      <c r="G17" s="58"/>
      <c r="H17" s="28"/>
      <c r="I17" s="58"/>
      <c r="J17" s="28"/>
      <c r="K17" s="58"/>
      <c r="L17" s="28"/>
      <c r="M17" s="29"/>
      <c r="N17" s="31"/>
      <c r="O17" s="32"/>
    </row>
    <row r="18" spans="1:17" s="44" customFormat="1" x14ac:dyDescent="0.25">
      <c r="A18" s="44">
        <v>3</v>
      </c>
      <c r="B18" s="3" t="s">
        <v>11</v>
      </c>
      <c r="C18" s="45"/>
      <c r="D18" s="46"/>
      <c r="E18" s="55"/>
      <c r="F18" s="47"/>
      <c r="G18" s="59"/>
      <c r="H18" s="48"/>
      <c r="I18" s="59"/>
      <c r="J18" s="48"/>
      <c r="K18" s="59"/>
      <c r="L18" s="48"/>
      <c r="M18" s="49"/>
    </row>
    <row r="19" spans="1:17" x14ac:dyDescent="0.25">
      <c r="B19" s="2"/>
      <c r="C19" s="1"/>
      <c r="D19" s="13"/>
      <c r="E19" s="56"/>
      <c r="F19" s="15"/>
      <c r="G19" s="60"/>
      <c r="H19" s="7"/>
      <c r="I19" s="60"/>
      <c r="J19" s="7"/>
      <c r="K19" s="60"/>
      <c r="L19" s="7"/>
      <c r="M19" s="18"/>
      <c r="O19" s="6"/>
      <c r="P19" s="6"/>
      <c r="Q19" s="6"/>
    </row>
    <row r="20" spans="1:17" s="24" customFormat="1" x14ac:dyDescent="0.25">
      <c r="A20" s="24" t="s">
        <v>163</v>
      </c>
      <c r="B20" s="25" t="s">
        <v>37</v>
      </c>
      <c r="C20" s="26"/>
      <c r="D20" s="27"/>
      <c r="E20" s="54"/>
      <c r="F20" s="16"/>
      <c r="G20" s="58"/>
      <c r="H20" s="28"/>
      <c r="I20" s="58"/>
      <c r="J20" s="28"/>
      <c r="K20" s="58"/>
      <c r="L20" s="28"/>
      <c r="M20" s="29"/>
    </row>
    <row r="21" spans="1:17" s="24" customFormat="1" x14ac:dyDescent="0.25">
      <c r="B21" s="25" t="s">
        <v>124</v>
      </c>
      <c r="C21" s="33" t="s">
        <v>3</v>
      </c>
      <c r="D21" s="27"/>
      <c r="E21" s="54">
        <f t="shared" ref="E21:E26" si="2">G21+I21+K21</f>
        <v>0</v>
      </c>
      <c r="F21" s="16">
        <f>SUM(H21:J21)</f>
        <v>2</v>
      </c>
      <c r="G21" s="58"/>
      <c r="H21" s="28">
        <v>2</v>
      </c>
      <c r="I21" s="58"/>
      <c r="J21" s="28"/>
      <c r="K21" s="58"/>
      <c r="M21" s="29">
        <f>E21*D21</f>
        <v>0</v>
      </c>
      <c r="N21" s="24">
        <v>129</v>
      </c>
      <c r="O21" s="24">
        <f t="shared" ref="O21:O26" si="3">N21*2</f>
        <v>258</v>
      </c>
    </row>
    <row r="22" spans="1:17" s="24" customFormat="1" x14ac:dyDescent="0.25">
      <c r="B22" s="25" t="s">
        <v>122</v>
      </c>
      <c r="C22" s="33" t="s">
        <v>3</v>
      </c>
      <c r="D22" s="27"/>
      <c r="E22" s="54">
        <f t="shared" si="2"/>
        <v>0</v>
      </c>
      <c r="F22" s="16">
        <f>SUM(H22:J22)</f>
        <v>2</v>
      </c>
      <c r="G22" s="58"/>
      <c r="H22" s="28">
        <v>2</v>
      </c>
      <c r="I22" s="58"/>
      <c r="J22" s="28"/>
      <c r="K22" s="58"/>
      <c r="M22" s="29">
        <f t="shared" ref="M22:M26" si="4">E22*D22</f>
        <v>0</v>
      </c>
      <c r="N22" s="24">
        <v>129</v>
      </c>
      <c r="O22" s="24">
        <f t="shared" si="3"/>
        <v>258</v>
      </c>
    </row>
    <row r="23" spans="1:17" s="24" customFormat="1" x14ac:dyDescent="0.25">
      <c r="B23" s="25" t="s">
        <v>109</v>
      </c>
      <c r="C23" s="33" t="s">
        <v>3</v>
      </c>
      <c r="D23" s="27"/>
      <c r="E23" s="54">
        <f t="shared" si="2"/>
        <v>0</v>
      </c>
      <c r="F23" s="16">
        <f>SUM(H23:J23)</f>
        <v>1</v>
      </c>
      <c r="G23" s="58"/>
      <c r="H23" s="28">
        <v>1</v>
      </c>
      <c r="I23" s="58"/>
      <c r="J23" s="28"/>
      <c r="K23" s="58"/>
      <c r="M23" s="29">
        <f t="shared" si="4"/>
        <v>0</v>
      </c>
      <c r="N23" s="24">
        <v>129</v>
      </c>
      <c r="O23" s="24">
        <f t="shared" si="3"/>
        <v>258</v>
      </c>
    </row>
    <row r="24" spans="1:17" s="24" customFormat="1" x14ac:dyDescent="0.25">
      <c r="B24" s="25" t="s">
        <v>146</v>
      </c>
      <c r="C24" s="33" t="s">
        <v>3</v>
      </c>
      <c r="D24" s="27"/>
      <c r="E24" s="54">
        <f t="shared" si="2"/>
        <v>0</v>
      </c>
      <c r="F24" s="16">
        <f>SUM(H24:J24)</f>
        <v>1</v>
      </c>
      <c r="G24" s="58"/>
      <c r="H24" s="28">
        <v>1</v>
      </c>
      <c r="I24" s="58"/>
      <c r="J24" s="28"/>
      <c r="K24" s="58"/>
      <c r="M24" s="29">
        <f t="shared" si="4"/>
        <v>0</v>
      </c>
      <c r="N24" s="24">
        <v>129</v>
      </c>
      <c r="O24" s="24">
        <f t="shared" si="3"/>
        <v>258</v>
      </c>
    </row>
    <row r="25" spans="1:17" s="24" customFormat="1" x14ac:dyDescent="0.25">
      <c r="B25" s="25" t="s">
        <v>111</v>
      </c>
      <c r="C25" s="33" t="s">
        <v>3</v>
      </c>
      <c r="D25" s="27"/>
      <c r="E25" s="54">
        <f t="shared" si="2"/>
        <v>0</v>
      </c>
      <c r="F25" s="16">
        <f>SUM(H25:J25)</f>
        <v>2</v>
      </c>
      <c r="G25" s="58"/>
      <c r="H25" s="28">
        <v>2</v>
      </c>
      <c r="I25" s="58"/>
      <c r="J25" s="28"/>
      <c r="K25" s="58"/>
      <c r="M25" s="29">
        <f t="shared" si="4"/>
        <v>0</v>
      </c>
      <c r="N25" s="24">
        <v>129</v>
      </c>
      <c r="O25" s="24">
        <f t="shared" si="3"/>
        <v>258</v>
      </c>
    </row>
    <row r="26" spans="1:17" s="24" customFormat="1" x14ac:dyDescent="0.25">
      <c r="B26" s="25" t="s">
        <v>108</v>
      </c>
      <c r="C26" s="33" t="s">
        <v>3</v>
      </c>
      <c r="D26" s="27"/>
      <c r="E26" s="54">
        <f t="shared" si="2"/>
        <v>0</v>
      </c>
      <c r="F26" s="16">
        <f>SUM(H26:J26)</f>
        <v>4</v>
      </c>
      <c r="G26" s="58"/>
      <c r="H26" s="28">
        <v>4</v>
      </c>
      <c r="I26" s="58"/>
      <c r="J26" s="28"/>
      <c r="K26" s="58"/>
      <c r="M26" s="29">
        <f t="shared" si="4"/>
        <v>0</v>
      </c>
      <c r="N26" s="24">
        <v>129</v>
      </c>
      <c r="O26" s="24">
        <f t="shared" si="3"/>
        <v>258</v>
      </c>
    </row>
    <row r="27" spans="1:17" s="24" customFormat="1" x14ac:dyDescent="0.25">
      <c r="B27" s="25"/>
      <c r="C27" s="26"/>
      <c r="D27" s="27"/>
      <c r="E27" s="54"/>
      <c r="F27" s="16"/>
      <c r="G27" s="58"/>
      <c r="H27" s="28"/>
      <c r="I27" s="58"/>
      <c r="J27" s="28"/>
      <c r="K27" s="58"/>
      <c r="L27" s="28"/>
      <c r="M27" s="29"/>
    </row>
    <row r="28" spans="1:17" s="24" customFormat="1" x14ac:dyDescent="0.25">
      <c r="A28" s="24" t="s">
        <v>164</v>
      </c>
      <c r="B28" s="25" t="s">
        <v>90</v>
      </c>
      <c r="C28" s="26"/>
      <c r="D28" s="27" t="s">
        <v>2</v>
      </c>
      <c r="E28" s="54">
        <v>137</v>
      </c>
      <c r="F28" s="16">
        <v>137</v>
      </c>
      <c r="G28" s="58"/>
      <c r="H28" s="28"/>
      <c r="I28" s="58"/>
      <c r="J28" s="28"/>
      <c r="K28" s="58"/>
      <c r="L28" s="28"/>
      <c r="M28" s="29"/>
      <c r="N28" s="24">
        <f>F28*4</f>
        <v>548</v>
      </c>
    </row>
    <row r="29" spans="1:17" s="24" customFormat="1" x14ac:dyDescent="0.25">
      <c r="B29" s="25" t="s">
        <v>78</v>
      </c>
      <c r="C29" s="33" t="s">
        <v>3</v>
      </c>
      <c r="D29" s="27"/>
      <c r="E29" s="54">
        <f t="shared" ref="E29:E90" si="5">G29+I29+K29</f>
        <v>0</v>
      </c>
      <c r="F29" s="16">
        <f>SUM(H29:J29)</f>
        <v>27</v>
      </c>
      <c r="G29" s="58"/>
      <c r="H29" s="34">
        <f>ROUNDDOWN(O29,0)</f>
        <v>27</v>
      </c>
      <c r="I29" s="63"/>
      <c r="J29" s="28"/>
      <c r="K29" s="58"/>
      <c r="M29" s="29">
        <f>E29*D29</f>
        <v>0</v>
      </c>
      <c r="N29" s="24">
        <v>0.05</v>
      </c>
      <c r="O29" s="24">
        <f t="shared" ref="O29:O43" si="6">$N$28*N29</f>
        <v>27.400000000000002</v>
      </c>
    </row>
    <row r="30" spans="1:17" s="24" customFormat="1" x14ac:dyDescent="0.25">
      <c r="B30" s="25" t="s">
        <v>93</v>
      </c>
      <c r="C30" s="33" t="s">
        <v>3</v>
      </c>
      <c r="D30" s="27"/>
      <c r="E30" s="54">
        <f t="shared" si="5"/>
        <v>0</v>
      </c>
      <c r="F30" s="16">
        <f>SUM(H30:J30)</f>
        <v>27</v>
      </c>
      <c r="G30" s="58"/>
      <c r="H30" s="34">
        <f t="shared" ref="H30:H50" si="7">ROUNDDOWN(O30,0)</f>
        <v>27</v>
      </c>
      <c r="I30" s="63"/>
      <c r="J30" s="28"/>
      <c r="K30" s="58"/>
      <c r="M30" s="29">
        <f t="shared" ref="M30:M50" si="8">E30*D30</f>
        <v>0</v>
      </c>
      <c r="N30" s="24">
        <v>0.05</v>
      </c>
      <c r="O30" s="24">
        <f t="shared" si="6"/>
        <v>27.400000000000002</v>
      </c>
    </row>
    <row r="31" spans="1:17" s="24" customFormat="1" x14ac:dyDescent="0.25">
      <c r="B31" s="25" t="s">
        <v>86</v>
      </c>
      <c r="C31" s="33" t="s">
        <v>3</v>
      </c>
      <c r="D31" s="27"/>
      <c r="E31" s="54">
        <f t="shared" si="5"/>
        <v>0</v>
      </c>
      <c r="F31" s="16">
        <f>SUM(H31:J31)</f>
        <v>54</v>
      </c>
      <c r="G31" s="58"/>
      <c r="H31" s="34">
        <f>ROUNDDOWN(O31,0)</f>
        <v>54</v>
      </c>
      <c r="I31" s="63"/>
      <c r="J31" s="28"/>
      <c r="K31" s="58"/>
      <c r="M31" s="29">
        <f t="shared" si="8"/>
        <v>0</v>
      </c>
      <c r="N31" s="24">
        <v>0.1</v>
      </c>
      <c r="O31" s="24">
        <f t="shared" si="6"/>
        <v>54.800000000000004</v>
      </c>
    </row>
    <row r="32" spans="1:17" s="24" customFormat="1" x14ac:dyDescent="0.25">
      <c r="B32" s="25" t="s">
        <v>91</v>
      </c>
      <c r="C32" s="33" t="s">
        <v>3</v>
      </c>
      <c r="D32" s="27"/>
      <c r="E32" s="54">
        <f t="shared" si="5"/>
        <v>0</v>
      </c>
      <c r="F32" s="16">
        <f>SUM(H32:J32)</f>
        <v>54</v>
      </c>
      <c r="G32" s="58"/>
      <c r="H32" s="34">
        <f t="shared" si="7"/>
        <v>54</v>
      </c>
      <c r="I32" s="63"/>
      <c r="J32" s="28"/>
      <c r="K32" s="58"/>
      <c r="M32" s="29">
        <f t="shared" si="8"/>
        <v>0</v>
      </c>
      <c r="N32" s="24">
        <v>0.1</v>
      </c>
      <c r="O32" s="24">
        <f t="shared" si="6"/>
        <v>54.800000000000004</v>
      </c>
    </row>
    <row r="33" spans="2:15" s="24" customFormat="1" x14ac:dyDescent="0.25">
      <c r="B33" s="25" t="s">
        <v>92</v>
      </c>
      <c r="C33" s="33" t="s">
        <v>3</v>
      </c>
      <c r="D33" s="27"/>
      <c r="E33" s="54">
        <f t="shared" si="5"/>
        <v>0</v>
      </c>
      <c r="F33" s="16">
        <f>SUM(H33:J33)</f>
        <v>54</v>
      </c>
      <c r="G33" s="58"/>
      <c r="H33" s="34">
        <f t="shared" si="7"/>
        <v>54</v>
      </c>
      <c r="I33" s="63"/>
      <c r="J33" s="28"/>
      <c r="K33" s="58"/>
      <c r="M33" s="29">
        <f t="shared" si="8"/>
        <v>0</v>
      </c>
      <c r="N33" s="24">
        <v>0.1</v>
      </c>
      <c r="O33" s="24">
        <f t="shared" si="6"/>
        <v>54.800000000000004</v>
      </c>
    </row>
    <row r="34" spans="2:15" s="24" customFormat="1" x14ac:dyDescent="0.25">
      <c r="B34" s="25" t="s">
        <v>34</v>
      </c>
      <c r="C34" s="33" t="s">
        <v>3</v>
      </c>
      <c r="D34" s="27"/>
      <c r="E34" s="54">
        <f t="shared" si="5"/>
        <v>0</v>
      </c>
      <c r="F34" s="16">
        <f>SUM(H34:J34)</f>
        <v>27</v>
      </c>
      <c r="G34" s="58"/>
      <c r="H34" s="34">
        <f t="shared" si="7"/>
        <v>27</v>
      </c>
      <c r="I34" s="63"/>
      <c r="J34" s="28"/>
      <c r="K34" s="58"/>
      <c r="M34" s="29">
        <f t="shared" si="8"/>
        <v>0</v>
      </c>
      <c r="N34" s="24">
        <v>0.05</v>
      </c>
      <c r="O34" s="24">
        <f t="shared" si="6"/>
        <v>27.400000000000002</v>
      </c>
    </row>
    <row r="35" spans="2:15" s="24" customFormat="1" x14ac:dyDescent="0.25">
      <c r="B35" s="25" t="s">
        <v>33</v>
      </c>
      <c r="C35" s="33" t="s">
        <v>3</v>
      </c>
      <c r="D35" s="27"/>
      <c r="E35" s="54">
        <f t="shared" si="5"/>
        <v>0</v>
      </c>
      <c r="F35" s="16">
        <f>SUM(H35:J35)</f>
        <v>27</v>
      </c>
      <c r="G35" s="58"/>
      <c r="H35" s="34">
        <f t="shared" si="7"/>
        <v>27</v>
      </c>
      <c r="I35" s="63"/>
      <c r="J35" s="28"/>
      <c r="K35" s="58"/>
      <c r="M35" s="29">
        <f t="shared" si="8"/>
        <v>0</v>
      </c>
      <c r="N35" s="24">
        <v>0.05</v>
      </c>
      <c r="O35" s="24">
        <f t="shared" si="6"/>
        <v>27.400000000000002</v>
      </c>
    </row>
    <row r="36" spans="2:15" s="24" customFormat="1" x14ac:dyDescent="0.25">
      <c r="B36" s="25" t="s">
        <v>35</v>
      </c>
      <c r="C36" s="33" t="s">
        <v>3</v>
      </c>
      <c r="D36" s="27"/>
      <c r="E36" s="54">
        <f t="shared" si="5"/>
        <v>0</v>
      </c>
      <c r="F36" s="16">
        <f>SUM(H36:J36)</f>
        <v>27</v>
      </c>
      <c r="G36" s="58"/>
      <c r="H36" s="34">
        <f t="shared" si="7"/>
        <v>27</v>
      </c>
      <c r="I36" s="63"/>
      <c r="J36" s="28"/>
      <c r="K36" s="58"/>
      <c r="M36" s="29">
        <f t="shared" si="8"/>
        <v>0</v>
      </c>
      <c r="N36" s="24">
        <v>0.05</v>
      </c>
      <c r="O36" s="24">
        <f t="shared" si="6"/>
        <v>27.400000000000002</v>
      </c>
    </row>
    <row r="37" spans="2:15" s="24" customFormat="1" x14ac:dyDescent="0.25">
      <c r="B37" s="25" t="s">
        <v>30</v>
      </c>
      <c r="C37" s="33" t="s">
        <v>3</v>
      </c>
      <c r="D37" s="27"/>
      <c r="E37" s="54">
        <f t="shared" si="5"/>
        <v>0</v>
      </c>
      <c r="F37" s="16">
        <f>SUM(H37:J37)</f>
        <v>32</v>
      </c>
      <c r="G37" s="58"/>
      <c r="H37" s="34">
        <f t="shared" si="7"/>
        <v>32</v>
      </c>
      <c r="I37" s="63"/>
      <c r="J37" s="28"/>
      <c r="K37" s="58"/>
      <c r="M37" s="29">
        <f t="shared" si="8"/>
        <v>0</v>
      </c>
      <c r="N37" s="24">
        <v>0.06</v>
      </c>
      <c r="O37" s="24">
        <f t="shared" si="6"/>
        <v>32.879999999999995</v>
      </c>
    </row>
    <row r="38" spans="2:15" s="24" customFormat="1" x14ac:dyDescent="0.25">
      <c r="B38" s="25" t="s">
        <v>31</v>
      </c>
      <c r="C38" s="33" t="s">
        <v>3</v>
      </c>
      <c r="D38" s="27"/>
      <c r="E38" s="54">
        <f t="shared" si="5"/>
        <v>0</v>
      </c>
      <c r="F38" s="16">
        <f>SUM(H38:J38)</f>
        <v>16</v>
      </c>
      <c r="G38" s="58"/>
      <c r="H38" s="34">
        <f t="shared" si="7"/>
        <v>16</v>
      </c>
      <c r="I38" s="63"/>
      <c r="J38" s="28"/>
      <c r="K38" s="58"/>
      <c r="M38" s="29">
        <f t="shared" si="8"/>
        <v>0</v>
      </c>
      <c r="N38" s="24">
        <v>0.03</v>
      </c>
      <c r="O38" s="24">
        <f t="shared" si="6"/>
        <v>16.439999999999998</v>
      </c>
    </row>
    <row r="39" spans="2:15" s="24" customFormat="1" x14ac:dyDescent="0.25">
      <c r="B39" s="25" t="s">
        <v>29</v>
      </c>
      <c r="C39" s="33" t="s">
        <v>3</v>
      </c>
      <c r="D39" s="27"/>
      <c r="E39" s="54">
        <f t="shared" si="5"/>
        <v>0</v>
      </c>
      <c r="F39" s="16">
        <f>SUM(H39:J39)</f>
        <v>32</v>
      </c>
      <c r="G39" s="58"/>
      <c r="H39" s="34">
        <f t="shared" si="7"/>
        <v>32</v>
      </c>
      <c r="I39" s="63"/>
      <c r="J39" s="28"/>
      <c r="K39" s="58"/>
      <c r="M39" s="29">
        <f t="shared" si="8"/>
        <v>0</v>
      </c>
      <c r="N39" s="24">
        <v>0.06</v>
      </c>
      <c r="O39" s="24">
        <f t="shared" si="6"/>
        <v>32.879999999999995</v>
      </c>
    </row>
    <row r="40" spans="2:15" s="24" customFormat="1" x14ac:dyDescent="0.25">
      <c r="B40" s="25" t="s">
        <v>96</v>
      </c>
      <c r="C40" s="33" t="s">
        <v>3</v>
      </c>
      <c r="D40" s="27"/>
      <c r="E40" s="54">
        <f t="shared" si="5"/>
        <v>0</v>
      </c>
      <c r="F40" s="16">
        <f>SUM(H40:J40)</f>
        <v>10</v>
      </c>
      <c r="G40" s="58"/>
      <c r="H40" s="34">
        <f t="shared" si="7"/>
        <v>10</v>
      </c>
      <c r="I40" s="63"/>
      <c r="J40" s="28"/>
      <c r="K40" s="58"/>
      <c r="M40" s="29">
        <f t="shared" si="8"/>
        <v>0</v>
      </c>
      <c r="N40" s="24">
        <v>0.02</v>
      </c>
      <c r="O40" s="24">
        <f t="shared" si="6"/>
        <v>10.96</v>
      </c>
    </row>
    <row r="41" spans="2:15" s="24" customFormat="1" x14ac:dyDescent="0.25">
      <c r="B41" s="25" t="s">
        <v>32</v>
      </c>
      <c r="C41" s="33" t="s">
        <v>3</v>
      </c>
      <c r="D41" s="35"/>
      <c r="E41" s="54">
        <f t="shared" si="5"/>
        <v>0</v>
      </c>
      <c r="F41" s="16">
        <f>SUM(H41:J41)</f>
        <v>5</v>
      </c>
      <c r="G41" s="58"/>
      <c r="H41" s="34">
        <f t="shared" si="7"/>
        <v>5</v>
      </c>
      <c r="I41" s="63"/>
      <c r="J41" s="28"/>
      <c r="K41" s="58"/>
      <c r="M41" s="29">
        <f t="shared" si="8"/>
        <v>0</v>
      </c>
      <c r="N41" s="24">
        <v>0.01</v>
      </c>
      <c r="O41" s="24">
        <f t="shared" si="6"/>
        <v>5.48</v>
      </c>
    </row>
    <row r="42" spans="2:15" s="24" customFormat="1" x14ac:dyDescent="0.25">
      <c r="B42" s="25" t="s">
        <v>36</v>
      </c>
      <c r="C42" s="33" t="s">
        <v>3</v>
      </c>
      <c r="D42" s="35"/>
      <c r="E42" s="54">
        <f t="shared" si="5"/>
        <v>0</v>
      </c>
      <c r="F42" s="16">
        <f>SUM(H42:J42)</f>
        <v>27</v>
      </c>
      <c r="G42" s="58"/>
      <c r="H42" s="34">
        <f t="shared" si="7"/>
        <v>27</v>
      </c>
      <c r="I42" s="63"/>
      <c r="J42" s="28"/>
      <c r="K42" s="58"/>
      <c r="M42" s="29">
        <f t="shared" si="8"/>
        <v>0</v>
      </c>
      <c r="N42" s="24">
        <v>0.05</v>
      </c>
      <c r="O42" s="24">
        <f t="shared" si="6"/>
        <v>27.400000000000002</v>
      </c>
    </row>
    <row r="43" spans="2:15" s="24" customFormat="1" x14ac:dyDescent="0.25">
      <c r="B43" s="25" t="s">
        <v>87</v>
      </c>
      <c r="C43" s="33" t="s">
        <v>3</v>
      </c>
      <c r="D43" s="27"/>
      <c r="E43" s="54">
        <f t="shared" si="5"/>
        <v>0</v>
      </c>
      <c r="F43" s="16">
        <f>SUM(H43:J43)</f>
        <v>10</v>
      </c>
      <c r="G43" s="58"/>
      <c r="H43" s="34">
        <f t="shared" si="7"/>
        <v>10</v>
      </c>
      <c r="I43" s="63"/>
      <c r="J43" s="28"/>
      <c r="K43" s="58"/>
      <c r="M43" s="29">
        <f t="shared" si="8"/>
        <v>0</v>
      </c>
      <c r="N43" s="24">
        <v>0.02</v>
      </c>
      <c r="O43" s="24">
        <f t="shared" si="6"/>
        <v>10.96</v>
      </c>
    </row>
    <row r="44" spans="2:15" s="24" customFormat="1" x14ac:dyDescent="0.25">
      <c r="B44" s="25" t="s">
        <v>113</v>
      </c>
      <c r="C44" s="33" t="s">
        <v>3</v>
      </c>
      <c r="D44" s="27"/>
      <c r="E44" s="54">
        <f t="shared" si="5"/>
        <v>0</v>
      </c>
      <c r="F44" s="16">
        <f>SUM(H44:J44)</f>
        <v>10</v>
      </c>
      <c r="G44" s="58"/>
      <c r="H44" s="34">
        <f t="shared" si="7"/>
        <v>10</v>
      </c>
      <c r="I44" s="63"/>
      <c r="J44" s="28"/>
      <c r="K44" s="58"/>
      <c r="M44" s="29">
        <f t="shared" si="8"/>
        <v>0</v>
      </c>
      <c r="N44" s="24">
        <v>0.02</v>
      </c>
      <c r="O44" s="24">
        <f t="shared" ref="O44" si="9">$N$28*N44</f>
        <v>10.96</v>
      </c>
    </row>
    <row r="45" spans="2:15" s="24" customFormat="1" x14ac:dyDescent="0.25">
      <c r="B45" s="25" t="s">
        <v>112</v>
      </c>
      <c r="C45" s="33" t="s">
        <v>3</v>
      </c>
      <c r="D45" s="27"/>
      <c r="E45" s="54">
        <f t="shared" si="5"/>
        <v>0</v>
      </c>
      <c r="F45" s="16">
        <f>SUM(H45:J45)</f>
        <v>27</v>
      </c>
      <c r="G45" s="58"/>
      <c r="H45" s="34">
        <f t="shared" si="7"/>
        <v>27</v>
      </c>
      <c r="I45" s="63"/>
      <c r="J45" s="28"/>
      <c r="K45" s="58"/>
      <c r="M45" s="29">
        <f t="shared" si="8"/>
        <v>0</v>
      </c>
      <c r="N45" s="24">
        <v>0.05</v>
      </c>
      <c r="O45" s="24">
        <f t="shared" ref="O45:O47" si="10">$N$28*N45</f>
        <v>27.400000000000002</v>
      </c>
    </row>
    <row r="46" spans="2:15" s="24" customFormat="1" x14ac:dyDescent="0.25">
      <c r="B46" s="25" t="s">
        <v>95</v>
      </c>
      <c r="C46" s="33" t="s">
        <v>3</v>
      </c>
      <c r="D46" s="27"/>
      <c r="E46" s="54">
        <f t="shared" si="5"/>
        <v>0</v>
      </c>
      <c r="F46" s="16">
        <f>SUM(H46:J46)</f>
        <v>10</v>
      </c>
      <c r="G46" s="58"/>
      <c r="H46" s="34">
        <f t="shared" si="7"/>
        <v>10</v>
      </c>
      <c r="I46" s="63"/>
      <c r="J46" s="28"/>
      <c r="K46" s="58"/>
      <c r="M46" s="29">
        <f t="shared" si="8"/>
        <v>0</v>
      </c>
      <c r="N46" s="24">
        <v>0.02</v>
      </c>
      <c r="O46" s="24">
        <f t="shared" ref="O46" si="11">$N$28*N46</f>
        <v>10.96</v>
      </c>
    </row>
    <row r="47" spans="2:15" s="24" customFormat="1" x14ac:dyDescent="0.25">
      <c r="B47" s="25" t="s">
        <v>114</v>
      </c>
      <c r="C47" s="33" t="s">
        <v>3</v>
      </c>
      <c r="D47" s="27"/>
      <c r="E47" s="54">
        <f t="shared" si="5"/>
        <v>0</v>
      </c>
      <c r="F47" s="16">
        <f>SUM(H47:J47)</f>
        <v>16</v>
      </c>
      <c r="G47" s="58"/>
      <c r="H47" s="34">
        <f t="shared" si="7"/>
        <v>16</v>
      </c>
      <c r="I47" s="63"/>
      <c r="J47" s="28"/>
      <c r="K47" s="58"/>
      <c r="M47" s="29">
        <f t="shared" si="8"/>
        <v>0</v>
      </c>
      <c r="N47" s="24">
        <v>0.03</v>
      </c>
      <c r="O47" s="24">
        <f t="shared" si="10"/>
        <v>16.439999999999998</v>
      </c>
    </row>
    <row r="48" spans="2:15" s="24" customFormat="1" x14ac:dyDescent="0.25">
      <c r="B48" s="25" t="s">
        <v>88</v>
      </c>
      <c r="C48" s="33" t="s">
        <v>3</v>
      </c>
      <c r="D48" s="27"/>
      <c r="E48" s="54">
        <f t="shared" si="5"/>
        <v>0</v>
      </c>
      <c r="F48" s="16">
        <f>SUM(H48:J48)</f>
        <v>16</v>
      </c>
      <c r="G48" s="58"/>
      <c r="H48" s="34">
        <f t="shared" si="7"/>
        <v>16</v>
      </c>
      <c r="I48" s="63"/>
      <c r="J48" s="28"/>
      <c r="K48" s="58"/>
      <c r="M48" s="29">
        <f t="shared" si="8"/>
        <v>0</v>
      </c>
      <c r="N48" s="24">
        <v>0.03</v>
      </c>
      <c r="O48" s="24">
        <f>$N$28*N48</f>
        <v>16.439999999999998</v>
      </c>
    </row>
    <row r="49" spans="2:15" s="24" customFormat="1" x14ac:dyDescent="0.25">
      <c r="B49" s="25" t="s">
        <v>89</v>
      </c>
      <c r="C49" s="33" t="s">
        <v>3</v>
      </c>
      <c r="D49" s="27"/>
      <c r="E49" s="54">
        <f t="shared" si="5"/>
        <v>0</v>
      </c>
      <c r="F49" s="16">
        <f>SUM(H49:J49)</f>
        <v>16</v>
      </c>
      <c r="G49" s="58"/>
      <c r="H49" s="34">
        <f t="shared" si="7"/>
        <v>16</v>
      </c>
      <c r="I49" s="63"/>
      <c r="J49" s="28"/>
      <c r="K49" s="58"/>
      <c r="M49" s="29">
        <f t="shared" si="8"/>
        <v>0</v>
      </c>
      <c r="N49" s="24">
        <v>0.03</v>
      </c>
      <c r="O49" s="24">
        <f>$N$28*N49</f>
        <v>16.439999999999998</v>
      </c>
    </row>
    <row r="50" spans="2:15" s="24" customFormat="1" x14ac:dyDescent="0.25">
      <c r="B50" s="25" t="s">
        <v>115</v>
      </c>
      <c r="C50" s="33" t="s">
        <v>3</v>
      </c>
      <c r="D50" s="35"/>
      <c r="E50" s="54">
        <f t="shared" si="5"/>
        <v>0</v>
      </c>
      <c r="F50" s="16">
        <f>SUM(H50:J50)</f>
        <v>10</v>
      </c>
      <c r="G50" s="58"/>
      <c r="H50" s="34">
        <f t="shared" si="7"/>
        <v>10</v>
      </c>
      <c r="I50" s="63"/>
      <c r="J50" s="28"/>
      <c r="K50" s="58"/>
      <c r="M50" s="29">
        <f>E50*D50</f>
        <v>0</v>
      </c>
      <c r="N50" s="24">
        <v>0.02</v>
      </c>
      <c r="O50" s="24">
        <f>$N$28*N50</f>
        <v>10.96</v>
      </c>
    </row>
    <row r="51" spans="2:15" s="24" customFormat="1" x14ac:dyDescent="0.25">
      <c r="B51" s="25"/>
      <c r="C51" s="33"/>
      <c r="D51" s="35"/>
      <c r="E51" s="54"/>
      <c r="F51" s="16"/>
      <c r="G51" s="58"/>
      <c r="H51" s="34"/>
      <c r="I51" s="63"/>
      <c r="J51" s="28"/>
      <c r="K51" s="58"/>
      <c r="M51" s="29"/>
    </row>
    <row r="52" spans="2:15" s="24" customFormat="1" x14ac:dyDescent="0.25">
      <c r="B52" s="25" t="s">
        <v>125</v>
      </c>
      <c r="C52" s="26"/>
      <c r="D52" s="27" t="s">
        <v>2</v>
      </c>
      <c r="E52" s="54">
        <v>133</v>
      </c>
      <c r="F52" s="16">
        <v>133</v>
      </c>
      <c r="G52" s="58"/>
      <c r="H52" s="28"/>
      <c r="I52" s="58"/>
      <c r="J52" s="28"/>
      <c r="K52" s="58"/>
      <c r="L52" s="28"/>
      <c r="M52" s="29"/>
      <c r="N52" s="24">
        <f>F52*4</f>
        <v>532</v>
      </c>
    </row>
    <row r="53" spans="2:15" s="24" customFormat="1" x14ac:dyDescent="0.25">
      <c r="B53" s="25" t="s">
        <v>139</v>
      </c>
      <c r="C53" s="33" t="s">
        <v>3</v>
      </c>
      <c r="D53" s="27"/>
      <c r="E53" s="54">
        <f t="shared" si="5"/>
        <v>0</v>
      </c>
      <c r="F53" s="16">
        <f>SUM(H53:J53)</f>
        <v>32</v>
      </c>
      <c r="G53" s="58"/>
      <c r="H53" s="34">
        <f>ROUNDDOWN(O53,0)</f>
        <v>32</v>
      </c>
      <c r="I53" s="63"/>
      <c r="J53" s="28"/>
      <c r="K53" s="58"/>
      <c r="M53" s="29">
        <f>E53*D53</f>
        <v>0</v>
      </c>
      <c r="N53" s="24">
        <v>0.06</v>
      </c>
      <c r="O53" s="24">
        <f t="shared" ref="O53:O69" si="12">$N$28*N53</f>
        <v>32.879999999999995</v>
      </c>
    </row>
    <row r="54" spans="2:15" s="24" customFormat="1" x14ac:dyDescent="0.25">
      <c r="B54" s="25" t="s">
        <v>132</v>
      </c>
      <c r="C54" s="33" t="s">
        <v>3</v>
      </c>
      <c r="D54" s="27"/>
      <c r="E54" s="54">
        <f t="shared" si="5"/>
        <v>0</v>
      </c>
      <c r="F54" s="16">
        <f>SUM(H54:J54)</f>
        <v>32</v>
      </c>
      <c r="G54" s="58"/>
      <c r="H54" s="34">
        <f t="shared" ref="H54:H69" si="13">ROUNDDOWN(O54,0)</f>
        <v>32</v>
      </c>
      <c r="I54" s="63"/>
      <c r="J54" s="28"/>
      <c r="K54" s="58"/>
      <c r="M54" s="29">
        <f t="shared" ref="M54:M69" si="14">E54*D54</f>
        <v>0</v>
      </c>
      <c r="N54" s="24">
        <v>0.06</v>
      </c>
      <c r="O54" s="24">
        <f t="shared" si="12"/>
        <v>32.879999999999995</v>
      </c>
    </row>
    <row r="55" spans="2:15" s="24" customFormat="1" x14ac:dyDescent="0.25">
      <c r="B55" s="25" t="s">
        <v>141</v>
      </c>
      <c r="C55" s="33" t="s">
        <v>3</v>
      </c>
      <c r="D55" s="27"/>
      <c r="E55" s="54">
        <f t="shared" si="5"/>
        <v>0</v>
      </c>
      <c r="F55" s="16">
        <f>SUM(H55:J55)</f>
        <v>32</v>
      </c>
      <c r="G55" s="58"/>
      <c r="H55" s="34">
        <f t="shared" si="13"/>
        <v>32</v>
      </c>
      <c r="I55" s="63"/>
      <c r="J55" s="28"/>
      <c r="K55" s="58"/>
      <c r="M55" s="29">
        <f t="shared" si="14"/>
        <v>0</v>
      </c>
      <c r="N55" s="24">
        <v>0.06</v>
      </c>
      <c r="O55" s="24">
        <f t="shared" si="12"/>
        <v>32.879999999999995</v>
      </c>
    </row>
    <row r="56" spans="2:15" s="24" customFormat="1" x14ac:dyDescent="0.25">
      <c r="B56" s="25" t="s">
        <v>136</v>
      </c>
      <c r="C56" s="33" t="s">
        <v>3</v>
      </c>
      <c r="D56" s="27"/>
      <c r="E56" s="54">
        <f t="shared" si="5"/>
        <v>0</v>
      </c>
      <c r="F56" s="16">
        <f>SUM(H56:J56)</f>
        <v>32</v>
      </c>
      <c r="G56" s="58"/>
      <c r="H56" s="34">
        <f t="shared" si="13"/>
        <v>32</v>
      </c>
      <c r="I56" s="63"/>
      <c r="J56" s="28"/>
      <c r="K56" s="58"/>
      <c r="M56" s="29">
        <f t="shared" si="14"/>
        <v>0</v>
      </c>
      <c r="N56" s="24">
        <v>0.06</v>
      </c>
      <c r="O56" s="24">
        <f t="shared" si="12"/>
        <v>32.879999999999995</v>
      </c>
    </row>
    <row r="57" spans="2:15" s="24" customFormat="1" x14ac:dyDescent="0.25">
      <c r="B57" s="25" t="s">
        <v>135</v>
      </c>
      <c r="C57" s="33" t="s">
        <v>3</v>
      </c>
      <c r="D57" s="27"/>
      <c r="E57" s="54">
        <f t="shared" si="5"/>
        <v>0</v>
      </c>
      <c r="F57" s="16">
        <f>SUM(H57:J57)</f>
        <v>32</v>
      </c>
      <c r="G57" s="58"/>
      <c r="H57" s="34">
        <f t="shared" si="13"/>
        <v>32</v>
      </c>
      <c r="I57" s="63"/>
      <c r="J57" s="28"/>
      <c r="K57" s="58"/>
      <c r="M57" s="29">
        <f t="shared" si="14"/>
        <v>0</v>
      </c>
      <c r="N57" s="24">
        <v>0.06</v>
      </c>
      <c r="O57" s="24">
        <f t="shared" si="12"/>
        <v>32.879999999999995</v>
      </c>
    </row>
    <row r="58" spans="2:15" s="24" customFormat="1" x14ac:dyDescent="0.25">
      <c r="B58" s="25" t="s">
        <v>138</v>
      </c>
      <c r="C58" s="33" t="s">
        <v>3</v>
      </c>
      <c r="D58" s="27"/>
      <c r="E58" s="54">
        <f t="shared" si="5"/>
        <v>0</v>
      </c>
      <c r="F58" s="16">
        <f>SUM(H58:J58)</f>
        <v>32</v>
      </c>
      <c r="G58" s="58"/>
      <c r="H58" s="34">
        <f t="shared" si="13"/>
        <v>32</v>
      </c>
      <c r="I58" s="63"/>
      <c r="J58" s="28"/>
      <c r="K58" s="58"/>
      <c r="M58" s="29">
        <f t="shared" si="14"/>
        <v>0</v>
      </c>
      <c r="N58" s="24">
        <v>0.06</v>
      </c>
      <c r="O58" s="24">
        <f t="shared" si="12"/>
        <v>32.879999999999995</v>
      </c>
    </row>
    <row r="59" spans="2:15" s="24" customFormat="1" x14ac:dyDescent="0.25">
      <c r="B59" s="25" t="s">
        <v>137</v>
      </c>
      <c r="C59" s="33" t="s">
        <v>3</v>
      </c>
      <c r="D59" s="27"/>
      <c r="E59" s="54">
        <f t="shared" si="5"/>
        <v>0</v>
      </c>
      <c r="F59" s="16">
        <f>SUM(H59:J59)</f>
        <v>32</v>
      </c>
      <c r="G59" s="58"/>
      <c r="H59" s="34">
        <f t="shared" si="13"/>
        <v>32</v>
      </c>
      <c r="I59" s="63"/>
      <c r="J59" s="28"/>
      <c r="K59" s="58"/>
      <c r="M59" s="29">
        <f t="shared" si="14"/>
        <v>0</v>
      </c>
      <c r="N59" s="24">
        <v>0.06</v>
      </c>
      <c r="O59" s="24">
        <f t="shared" si="12"/>
        <v>32.879999999999995</v>
      </c>
    </row>
    <row r="60" spans="2:15" s="24" customFormat="1" x14ac:dyDescent="0.25">
      <c r="B60" s="25" t="s">
        <v>133</v>
      </c>
      <c r="C60" s="33" t="s">
        <v>3</v>
      </c>
      <c r="D60" s="27"/>
      <c r="E60" s="54">
        <f t="shared" si="5"/>
        <v>0</v>
      </c>
      <c r="F60" s="16">
        <f>SUM(H60:J60)</f>
        <v>32</v>
      </c>
      <c r="G60" s="58"/>
      <c r="H60" s="34">
        <f t="shared" si="13"/>
        <v>32</v>
      </c>
      <c r="I60" s="63"/>
      <c r="J60" s="28"/>
      <c r="K60" s="58"/>
      <c r="M60" s="29">
        <f t="shared" si="14"/>
        <v>0</v>
      </c>
      <c r="N60" s="24">
        <v>0.06</v>
      </c>
      <c r="O60" s="24">
        <f t="shared" si="12"/>
        <v>32.879999999999995</v>
      </c>
    </row>
    <row r="61" spans="2:15" s="24" customFormat="1" x14ac:dyDescent="0.25">
      <c r="B61" s="25" t="s">
        <v>126</v>
      </c>
      <c r="C61" s="33" t="s">
        <v>3</v>
      </c>
      <c r="D61" s="27"/>
      <c r="E61" s="54">
        <f t="shared" si="5"/>
        <v>0</v>
      </c>
      <c r="F61" s="16">
        <f>SUM(H61:J61)</f>
        <v>32</v>
      </c>
      <c r="G61" s="58"/>
      <c r="H61" s="34">
        <f t="shared" si="13"/>
        <v>32</v>
      </c>
      <c r="I61" s="63"/>
      <c r="J61" s="28"/>
      <c r="K61" s="58"/>
      <c r="M61" s="29">
        <f t="shared" si="14"/>
        <v>0</v>
      </c>
      <c r="N61" s="24">
        <v>0.06</v>
      </c>
      <c r="O61" s="24">
        <f t="shared" si="12"/>
        <v>32.879999999999995</v>
      </c>
    </row>
    <row r="62" spans="2:15" s="24" customFormat="1" x14ac:dyDescent="0.25">
      <c r="B62" s="25" t="s">
        <v>130</v>
      </c>
      <c r="C62" s="33" t="s">
        <v>3</v>
      </c>
      <c r="D62" s="27"/>
      <c r="E62" s="54">
        <f t="shared" si="5"/>
        <v>0</v>
      </c>
      <c r="F62" s="16">
        <f>SUM(H62:J62)</f>
        <v>32</v>
      </c>
      <c r="G62" s="58"/>
      <c r="H62" s="34">
        <f t="shared" si="13"/>
        <v>32</v>
      </c>
      <c r="I62" s="63"/>
      <c r="J62" s="28"/>
      <c r="K62" s="58"/>
      <c r="M62" s="29">
        <f t="shared" si="14"/>
        <v>0</v>
      </c>
      <c r="N62" s="24">
        <v>0.06</v>
      </c>
      <c r="O62" s="24">
        <f t="shared" si="12"/>
        <v>32.879999999999995</v>
      </c>
    </row>
    <row r="63" spans="2:15" s="24" customFormat="1" x14ac:dyDescent="0.25">
      <c r="B63" s="25" t="s">
        <v>128</v>
      </c>
      <c r="C63" s="33" t="s">
        <v>3</v>
      </c>
      <c r="D63" s="27"/>
      <c r="E63" s="54">
        <f t="shared" si="5"/>
        <v>0</v>
      </c>
      <c r="F63" s="16">
        <f>SUM(H63:J63)</f>
        <v>32</v>
      </c>
      <c r="G63" s="58"/>
      <c r="H63" s="34">
        <f t="shared" si="13"/>
        <v>32</v>
      </c>
      <c r="I63" s="63"/>
      <c r="J63" s="28"/>
      <c r="K63" s="58"/>
      <c r="M63" s="29">
        <f t="shared" si="14"/>
        <v>0</v>
      </c>
      <c r="N63" s="24">
        <v>0.06</v>
      </c>
      <c r="O63" s="24">
        <f t="shared" si="12"/>
        <v>32.879999999999995</v>
      </c>
    </row>
    <row r="64" spans="2:15" s="24" customFormat="1" x14ac:dyDescent="0.25">
      <c r="B64" s="25" t="s">
        <v>129</v>
      </c>
      <c r="C64" s="33" t="s">
        <v>3</v>
      </c>
      <c r="D64" s="27"/>
      <c r="E64" s="54">
        <f t="shared" si="5"/>
        <v>0</v>
      </c>
      <c r="F64" s="16">
        <f>SUM(H64:J64)</f>
        <v>32</v>
      </c>
      <c r="G64" s="58"/>
      <c r="H64" s="34">
        <f t="shared" si="13"/>
        <v>32</v>
      </c>
      <c r="I64" s="63"/>
      <c r="J64" s="28"/>
      <c r="K64" s="58"/>
      <c r="M64" s="29">
        <f t="shared" si="14"/>
        <v>0</v>
      </c>
      <c r="N64" s="24">
        <v>0.06</v>
      </c>
      <c r="O64" s="24">
        <f t="shared" si="12"/>
        <v>32.879999999999995</v>
      </c>
    </row>
    <row r="65" spans="2:15" s="24" customFormat="1" x14ac:dyDescent="0.25">
      <c r="B65" s="25" t="s">
        <v>127</v>
      </c>
      <c r="C65" s="33" t="s">
        <v>3</v>
      </c>
      <c r="D65" s="27"/>
      <c r="E65" s="54">
        <f t="shared" si="5"/>
        <v>0</v>
      </c>
      <c r="F65" s="16">
        <f>SUM(H65:J65)</f>
        <v>32</v>
      </c>
      <c r="G65" s="58"/>
      <c r="H65" s="34">
        <f t="shared" si="13"/>
        <v>32</v>
      </c>
      <c r="I65" s="63"/>
      <c r="J65" s="28"/>
      <c r="K65" s="58"/>
      <c r="M65" s="29">
        <f t="shared" si="14"/>
        <v>0</v>
      </c>
      <c r="N65" s="24">
        <v>0.06</v>
      </c>
      <c r="O65" s="24">
        <f t="shared" si="12"/>
        <v>32.879999999999995</v>
      </c>
    </row>
    <row r="66" spans="2:15" s="24" customFormat="1" x14ac:dyDescent="0.25">
      <c r="B66" s="25" t="s">
        <v>140</v>
      </c>
      <c r="C66" s="33" t="s">
        <v>3</v>
      </c>
      <c r="D66" s="27"/>
      <c r="E66" s="54">
        <f t="shared" si="5"/>
        <v>0</v>
      </c>
      <c r="F66" s="16">
        <f>SUM(H66:J66)</f>
        <v>32</v>
      </c>
      <c r="G66" s="58"/>
      <c r="H66" s="34">
        <f t="shared" si="13"/>
        <v>32</v>
      </c>
      <c r="I66" s="63"/>
      <c r="J66" s="28"/>
      <c r="K66" s="58"/>
      <c r="M66" s="29">
        <f t="shared" si="14"/>
        <v>0</v>
      </c>
      <c r="N66" s="24">
        <v>0.06</v>
      </c>
      <c r="O66" s="24">
        <f t="shared" si="12"/>
        <v>32.879999999999995</v>
      </c>
    </row>
    <row r="67" spans="2:15" s="24" customFormat="1" x14ac:dyDescent="0.25">
      <c r="B67" s="25" t="s">
        <v>131</v>
      </c>
      <c r="C67" s="33" t="s">
        <v>3</v>
      </c>
      <c r="D67" s="27"/>
      <c r="E67" s="54">
        <f t="shared" si="5"/>
        <v>0</v>
      </c>
      <c r="F67" s="16">
        <f>SUM(H67:J67)</f>
        <v>32</v>
      </c>
      <c r="G67" s="58"/>
      <c r="H67" s="34">
        <f t="shared" si="13"/>
        <v>32</v>
      </c>
      <c r="I67" s="63"/>
      <c r="J67" s="28"/>
      <c r="K67" s="58"/>
      <c r="M67" s="29">
        <f t="shared" si="14"/>
        <v>0</v>
      </c>
      <c r="N67" s="24">
        <v>0.06</v>
      </c>
      <c r="O67" s="24">
        <f t="shared" si="12"/>
        <v>32.879999999999995</v>
      </c>
    </row>
    <row r="68" spans="2:15" s="24" customFormat="1" x14ac:dyDescent="0.25">
      <c r="B68" s="25" t="s">
        <v>97</v>
      </c>
      <c r="C68" s="33" t="s">
        <v>3</v>
      </c>
      <c r="D68" s="27"/>
      <c r="E68" s="54">
        <f t="shared" si="5"/>
        <v>0</v>
      </c>
      <c r="F68" s="16">
        <f>SUM(H68:J68)</f>
        <v>32</v>
      </c>
      <c r="G68" s="58"/>
      <c r="H68" s="34">
        <f t="shared" si="13"/>
        <v>32</v>
      </c>
      <c r="I68" s="63"/>
      <c r="J68" s="28"/>
      <c r="K68" s="58"/>
      <c r="M68" s="29">
        <f t="shared" si="14"/>
        <v>0</v>
      </c>
      <c r="N68" s="24">
        <v>0.06</v>
      </c>
      <c r="O68" s="24">
        <f t="shared" si="12"/>
        <v>32.879999999999995</v>
      </c>
    </row>
    <row r="69" spans="2:15" s="24" customFormat="1" x14ac:dyDescent="0.25">
      <c r="B69" s="25" t="s">
        <v>134</v>
      </c>
      <c r="C69" s="33" t="s">
        <v>3</v>
      </c>
      <c r="D69" s="27"/>
      <c r="E69" s="54">
        <f t="shared" si="5"/>
        <v>0</v>
      </c>
      <c r="F69" s="16">
        <f>SUM(H69:J69)</f>
        <v>21</v>
      </c>
      <c r="G69" s="58"/>
      <c r="H69" s="34">
        <f t="shared" si="13"/>
        <v>21</v>
      </c>
      <c r="I69" s="63"/>
      <c r="J69" s="28"/>
      <c r="K69" s="58"/>
      <c r="M69" s="29">
        <f>E69*D69</f>
        <v>0</v>
      </c>
      <c r="N69" s="24">
        <v>0.04</v>
      </c>
      <c r="O69" s="24">
        <f t="shared" si="12"/>
        <v>21.92</v>
      </c>
    </row>
    <row r="70" spans="2:15" s="24" customFormat="1" x14ac:dyDescent="0.25">
      <c r="B70" s="25"/>
      <c r="C70" s="26"/>
      <c r="D70" s="27"/>
      <c r="E70" s="54"/>
      <c r="F70" s="16"/>
      <c r="G70" s="58"/>
      <c r="H70" s="28"/>
      <c r="I70" s="58"/>
      <c r="J70" s="28"/>
      <c r="K70" s="58"/>
      <c r="M70" s="29"/>
      <c r="N70" s="24">
        <f>SUM(N53:N69)</f>
        <v>1.0000000000000004</v>
      </c>
    </row>
    <row r="71" spans="2:15" s="24" customFormat="1" x14ac:dyDescent="0.25">
      <c r="B71" s="25" t="s">
        <v>67</v>
      </c>
      <c r="C71" s="26"/>
      <c r="D71" s="27"/>
      <c r="E71" s="54"/>
      <c r="F71" s="16"/>
      <c r="G71" s="58"/>
      <c r="H71" s="28"/>
      <c r="I71" s="58"/>
      <c r="J71" s="28"/>
      <c r="K71" s="58"/>
      <c r="L71" s="28"/>
      <c r="M71" s="29"/>
    </row>
    <row r="72" spans="2:15" s="24" customFormat="1" x14ac:dyDescent="0.25">
      <c r="B72" s="25" t="s">
        <v>65</v>
      </c>
      <c r="C72" s="33" t="s">
        <v>3</v>
      </c>
      <c r="D72" s="27"/>
      <c r="E72" s="54">
        <f t="shared" si="5"/>
        <v>0</v>
      </c>
      <c r="F72" s="16">
        <f>SUM(H72:J72)</f>
        <v>2</v>
      </c>
      <c r="G72" s="58"/>
      <c r="H72" s="28"/>
      <c r="I72" s="58"/>
      <c r="J72" s="28">
        <v>2</v>
      </c>
      <c r="K72" s="58"/>
      <c r="M72" s="29">
        <f>E72*D72</f>
        <v>0</v>
      </c>
      <c r="N72" s="24">
        <v>129</v>
      </c>
      <c r="O72" s="24">
        <f t="shared" ref="O72:O74" si="15">N72*2</f>
        <v>258</v>
      </c>
    </row>
    <row r="73" spans="2:15" s="24" customFormat="1" x14ac:dyDescent="0.25">
      <c r="B73" s="25" t="s">
        <v>109</v>
      </c>
      <c r="C73" s="33" t="s">
        <v>3</v>
      </c>
      <c r="D73" s="27"/>
      <c r="E73" s="54">
        <f t="shared" si="5"/>
        <v>0</v>
      </c>
      <c r="F73" s="16">
        <f>SUM(H73:J73)</f>
        <v>1</v>
      </c>
      <c r="G73" s="58"/>
      <c r="H73" s="28"/>
      <c r="I73" s="58"/>
      <c r="J73" s="28">
        <v>1</v>
      </c>
      <c r="K73" s="58"/>
      <c r="M73" s="29">
        <f t="shared" ref="M73:M74" si="16">E73*D73</f>
        <v>0</v>
      </c>
      <c r="N73" s="24">
        <v>129</v>
      </c>
      <c r="O73" s="24">
        <f t="shared" si="15"/>
        <v>258</v>
      </c>
    </row>
    <row r="74" spans="2:15" s="24" customFormat="1" x14ac:dyDescent="0.25">
      <c r="B74" s="25" t="s">
        <v>66</v>
      </c>
      <c r="C74" s="33" t="s">
        <v>3</v>
      </c>
      <c r="D74" s="27"/>
      <c r="E74" s="54">
        <f t="shared" si="5"/>
        <v>0</v>
      </c>
      <c r="F74" s="16">
        <f>SUM(H74:J74)</f>
        <v>1</v>
      </c>
      <c r="G74" s="58"/>
      <c r="H74" s="28"/>
      <c r="I74" s="58"/>
      <c r="J74" s="28">
        <v>1</v>
      </c>
      <c r="K74" s="58"/>
      <c r="M74" s="29">
        <f t="shared" si="16"/>
        <v>0</v>
      </c>
      <c r="N74" s="24">
        <v>129</v>
      </c>
      <c r="O74" s="24">
        <f t="shared" si="15"/>
        <v>258</v>
      </c>
    </row>
    <row r="75" spans="2:15" s="24" customFormat="1" x14ac:dyDescent="0.25">
      <c r="B75" s="25"/>
      <c r="C75" s="26"/>
      <c r="D75" s="27"/>
      <c r="E75" s="54"/>
      <c r="F75" s="16"/>
      <c r="G75" s="58"/>
      <c r="H75" s="28"/>
      <c r="I75" s="58"/>
      <c r="J75" s="28"/>
      <c r="K75" s="58"/>
      <c r="L75" s="28"/>
      <c r="M75" s="29"/>
    </row>
    <row r="76" spans="2:15" s="24" customFormat="1" x14ac:dyDescent="0.25">
      <c r="B76" s="25" t="s">
        <v>69</v>
      </c>
      <c r="C76" s="26"/>
      <c r="D76" s="27" t="s">
        <v>2</v>
      </c>
      <c r="E76" s="54">
        <v>32</v>
      </c>
      <c r="F76" s="16">
        <v>32</v>
      </c>
      <c r="G76" s="58"/>
      <c r="H76" s="28"/>
      <c r="I76" s="58"/>
      <c r="J76" s="28"/>
      <c r="K76" s="58"/>
      <c r="L76" s="28"/>
      <c r="M76" s="29"/>
      <c r="N76" s="24">
        <f>F76*3</f>
        <v>96</v>
      </c>
    </row>
    <row r="77" spans="2:15" s="24" customFormat="1" x14ac:dyDescent="0.25">
      <c r="B77" s="25" t="s">
        <v>78</v>
      </c>
      <c r="C77" s="33" t="s">
        <v>3</v>
      </c>
      <c r="D77" s="27"/>
      <c r="E77" s="54">
        <f t="shared" si="5"/>
        <v>0</v>
      </c>
      <c r="F77" s="16">
        <f>SUM(H77:J77)</f>
        <v>4.8000000000000007</v>
      </c>
      <c r="G77" s="58"/>
      <c r="H77" s="28"/>
      <c r="I77" s="58"/>
      <c r="J77" s="34">
        <f t="shared" ref="J77:J90" si="17">O77</f>
        <v>4.8000000000000007</v>
      </c>
      <c r="K77" s="63"/>
      <c r="M77" s="29">
        <f>E77*D77</f>
        <v>0</v>
      </c>
      <c r="N77" s="24">
        <v>0.05</v>
      </c>
      <c r="O77" s="24">
        <f t="shared" ref="O77:O82" si="18">$N$76*N77</f>
        <v>4.8000000000000007</v>
      </c>
    </row>
    <row r="78" spans="2:15" s="24" customFormat="1" x14ac:dyDescent="0.25">
      <c r="B78" s="25" t="s">
        <v>81</v>
      </c>
      <c r="C78" s="33" t="s">
        <v>3</v>
      </c>
      <c r="D78" s="27"/>
      <c r="E78" s="54">
        <f t="shared" si="5"/>
        <v>0</v>
      </c>
      <c r="F78" s="16">
        <f>SUM(H78:J78)</f>
        <v>4.8000000000000007</v>
      </c>
      <c r="G78" s="58"/>
      <c r="H78" s="28"/>
      <c r="I78" s="58"/>
      <c r="J78" s="34">
        <f t="shared" si="17"/>
        <v>4.8000000000000007</v>
      </c>
      <c r="K78" s="63"/>
      <c r="M78" s="29">
        <f t="shared" ref="M78:M90" si="19">E78*D78</f>
        <v>0</v>
      </c>
      <c r="N78" s="24">
        <v>0.05</v>
      </c>
      <c r="O78" s="24">
        <f t="shared" si="18"/>
        <v>4.8000000000000007</v>
      </c>
    </row>
    <row r="79" spans="2:15" s="24" customFormat="1" x14ac:dyDescent="0.25">
      <c r="B79" s="25" t="s">
        <v>82</v>
      </c>
      <c r="C79" s="33" t="s">
        <v>3</v>
      </c>
      <c r="D79" s="27"/>
      <c r="E79" s="54">
        <f t="shared" si="5"/>
        <v>0</v>
      </c>
      <c r="F79" s="16">
        <f>SUM(H79:J79)</f>
        <v>4.8000000000000007</v>
      </c>
      <c r="G79" s="58"/>
      <c r="H79" s="28"/>
      <c r="I79" s="58"/>
      <c r="J79" s="34">
        <f t="shared" si="17"/>
        <v>4.8000000000000007</v>
      </c>
      <c r="K79" s="63"/>
      <c r="M79" s="29">
        <f t="shared" si="19"/>
        <v>0</v>
      </c>
      <c r="N79" s="24">
        <v>0.05</v>
      </c>
      <c r="O79" s="24">
        <f t="shared" si="18"/>
        <v>4.8000000000000007</v>
      </c>
    </row>
    <row r="80" spans="2:15" s="24" customFormat="1" x14ac:dyDescent="0.25">
      <c r="B80" s="25" t="s">
        <v>68</v>
      </c>
      <c r="C80" s="33" t="s">
        <v>3</v>
      </c>
      <c r="D80" s="27"/>
      <c r="E80" s="54">
        <f t="shared" si="5"/>
        <v>0</v>
      </c>
      <c r="F80" s="16">
        <f>SUM(H80:J80)</f>
        <v>4.8000000000000007</v>
      </c>
      <c r="G80" s="58"/>
      <c r="H80" s="28"/>
      <c r="I80" s="58"/>
      <c r="J80" s="34">
        <f t="shared" si="17"/>
        <v>4.8000000000000007</v>
      </c>
      <c r="K80" s="63"/>
      <c r="M80" s="29">
        <f t="shared" si="19"/>
        <v>0</v>
      </c>
      <c r="N80" s="24">
        <v>0.05</v>
      </c>
      <c r="O80" s="24">
        <f t="shared" si="18"/>
        <v>4.8000000000000007</v>
      </c>
    </row>
    <row r="81" spans="2:15" s="24" customFormat="1" x14ac:dyDescent="0.25">
      <c r="B81" s="25" t="s">
        <v>83</v>
      </c>
      <c r="C81" s="33" t="s">
        <v>3</v>
      </c>
      <c r="D81" s="27"/>
      <c r="E81" s="54">
        <f t="shared" si="5"/>
        <v>0</v>
      </c>
      <c r="F81" s="16">
        <f>SUM(H81:J81)</f>
        <v>4.8000000000000007</v>
      </c>
      <c r="G81" s="58"/>
      <c r="H81" s="28"/>
      <c r="I81" s="58"/>
      <c r="J81" s="34">
        <f t="shared" si="17"/>
        <v>4.8000000000000007</v>
      </c>
      <c r="K81" s="63"/>
      <c r="M81" s="29">
        <f t="shared" si="19"/>
        <v>0</v>
      </c>
      <c r="N81" s="24">
        <v>0.05</v>
      </c>
      <c r="O81" s="24">
        <f t="shared" si="18"/>
        <v>4.8000000000000007</v>
      </c>
    </row>
    <row r="82" spans="2:15" s="24" customFormat="1" x14ac:dyDescent="0.25">
      <c r="B82" s="25" t="s">
        <v>84</v>
      </c>
      <c r="C82" s="33" t="s">
        <v>3</v>
      </c>
      <c r="D82" s="27"/>
      <c r="E82" s="54">
        <f t="shared" si="5"/>
        <v>0</v>
      </c>
      <c r="F82" s="16">
        <f>SUM(H82:J82)</f>
        <v>4.8000000000000007</v>
      </c>
      <c r="G82" s="58"/>
      <c r="H82" s="28"/>
      <c r="I82" s="58"/>
      <c r="J82" s="34">
        <f t="shared" si="17"/>
        <v>4.8000000000000007</v>
      </c>
      <c r="K82" s="63"/>
      <c r="M82" s="29">
        <f t="shared" si="19"/>
        <v>0</v>
      </c>
      <c r="N82" s="24">
        <v>0.05</v>
      </c>
      <c r="O82" s="24">
        <f t="shared" si="18"/>
        <v>4.8000000000000007</v>
      </c>
    </row>
    <row r="83" spans="2:15" s="24" customFormat="1" x14ac:dyDescent="0.25">
      <c r="B83" s="25" t="s">
        <v>117</v>
      </c>
      <c r="C83" s="33" t="s">
        <v>3</v>
      </c>
      <c r="D83" s="27"/>
      <c r="E83" s="54">
        <f t="shared" si="5"/>
        <v>0</v>
      </c>
      <c r="F83" s="16">
        <f>SUM(H83:J83)</f>
        <v>4.8000000000000007</v>
      </c>
      <c r="G83" s="58"/>
      <c r="H83" s="28"/>
      <c r="I83" s="58"/>
      <c r="J83" s="34">
        <f t="shared" ref="J83" si="20">O83</f>
        <v>4.8000000000000007</v>
      </c>
      <c r="K83" s="63"/>
      <c r="M83" s="29">
        <f t="shared" si="19"/>
        <v>0</v>
      </c>
      <c r="N83" s="24">
        <v>0.05</v>
      </c>
      <c r="O83" s="24">
        <f t="shared" ref="O83" si="21">$N$76*N83</f>
        <v>4.8000000000000007</v>
      </c>
    </row>
    <row r="84" spans="2:15" s="24" customFormat="1" x14ac:dyDescent="0.25">
      <c r="B84" s="25" t="s">
        <v>72</v>
      </c>
      <c r="C84" s="33" t="s">
        <v>3</v>
      </c>
      <c r="D84" s="27"/>
      <c r="E84" s="54">
        <f t="shared" si="5"/>
        <v>0</v>
      </c>
      <c r="F84" s="16">
        <f>SUM(H84:J84)</f>
        <v>4.8000000000000007</v>
      </c>
      <c r="G84" s="58"/>
      <c r="H84" s="28"/>
      <c r="I84" s="58"/>
      <c r="J84" s="34">
        <f t="shared" si="17"/>
        <v>4.8000000000000007</v>
      </c>
      <c r="K84" s="63"/>
      <c r="M84" s="29">
        <f t="shared" si="19"/>
        <v>0</v>
      </c>
      <c r="N84" s="24">
        <v>0.05</v>
      </c>
      <c r="O84" s="24">
        <f t="shared" ref="O84:O90" si="22">$N$76*N84</f>
        <v>4.8000000000000007</v>
      </c>
    </row>
    <row r="85" spans="2:15" s="24" customFormat="1" x14ac:dyDescent="0.25">
      <c r="B85" s="25" t="s">
        <v>71</v>
      </c>
      <c r="C85" s="33" t="s">
        <v>3</v>
      </c>
      <c r="D85" s="27"/>
      <c r="E85" s="54">
        <f t="shared" si="5"/>
        <v>0</v>
      </c>
      <c r="F85" s="16">
        <f>SUM(H85:J85)</f>
        <v>4.8000000000000007</v>
      </c>
      <c r="G85" s="58"/>
      <c r="H85" s="28"/>
      <c r="I85" s="58"/>
      <c r="J85" s="34">
        <f t="shared" si="17"/>
        <v>4.8000000000000007</v>
      </c>
      <c r="K85" s="63"/>
      <c r="M85" s="29">
        <f t="shared" si="19"/>
        <v>0</v>
      </c>
      <c r="N85" s="24">
        <v>0.05</v>
      </c>
      <c r="O85" s="24">
        <f t="shared" si="22"/>
        <v>4.8000000000000007</v>
      </c>
    </row>
    <row r="86" spans="2:15" s="24" customFormat="1" x14ac:dyDescent="0.25">
      <c r="B86" s="25" t="s">
        <v>77</v>
      </c>
      <c r="C86" s="33" t="s">
        <v>3</v>
      </c>
      <c r="D86" s="27"/>
      <c r="E86" s="54">
        <f t="shared" si="5"/>
        <v>0</v>
      </c>
      <c r="F86" s="16">
        <f>SUM(H86:J86)</f>
        <v>4.8000000000000007</v>
      </c>
      <c r="G86" s="58"/>
      <c r="H86" s="28"/>
      <c r="I86" s="58"/>
      <c r="J86" s="34">
        <f t="shared" si="17"/>
        <v>4.8000000000000007</v>
      </c>
      <c r="K86" s="63"/>
      <c r="M86" s="29">
        <f t="shared" si="19"/>
        <v>0</v>
      </c>
      <c r="N86" s="24">
        <v>0.05</v>
      </c>
      <c r="O86" s="24">
        <f t="shared" si="22"/>
        <v>4.8000000000000007</v>
      </c>
    </row>
    <row r="87" spans="2:15" s="24" customFormat="1" x14ac:dyDescent="0.25">
      <c r="B87" s="25" t="s">
        <v>85</v>
      </c>
      <c r="C87" s="33" t="s">
        <v>3</v>
      </c>
      <c r="D87" s="27"/>
      <c r="E87" s="54">
        <f t="shared" si="5"/>
        <v>0</v>
      </c>
      <c r="F87" s="16">
        <f>SUM(H87:J87)</f>
        <v>9.6000000000000014</v>
      </c>
      <c r="G87" s="58"/>
      <c r="H87" s="28"/>
      <c r="I87" s="58"/>
      <c r="J87" s="34">
        <f t="shared" si="17"/>
        <v>9.6000000000000014</v>
      </c>
      <c r="K87" s="63"/>
      <c r="M87" s="29">
        <f t="shared" si="19"/>
        <v>0</v>
      </c>
      <c r="N87" s="24">
        <v>0.1</v>
      </c>
      <c r="O87" s="24">
        <f t="shared" si="22"/>
        <v>9.6000000000000014</v>
      </c>
    </row>
    <row r="88" spans="2:15" s="24" customFormat="1" x14ac:dyDescent="0.25">
      <c r="B88" s="25" t="s">
        <v>36</v>
      </c>
      <c r="C88" s="33" t="s">
        <v>3</v>
      </c>
      <c r="D88" s="27"/>
      <c r="E88" s="54">
        <f t="shared" si="5"/>
        <v>0</v>
      </c>
      <c r="F88" s="16">
        <f>SUM(H88:J88)</f>
        <v>4.8000000000000007</v>
      </c>
      <c r="G88" s="58"/>
      <c r="H88" s="28"/>
      <c r="I88" s="58"/>
      <c r="J88" s="34">
        <f t="shared" si="17"/>
        <v>4.8000000000000007</v>
      </c>
      <c r="K88" s="63"/>
      <c r="M88" s="29">
        <f t="shared" si="19"/>
        <v>0</v>
      </c>
      <c r="N88" s="24">
        <v>0.05</v>
      </c>
      <c r="O88" s="24">
        <f t="shared" si="22"/>
        <v>4.8000000000000007</v>
      </c>
    </row>
    <row r="89" spans="2:15" s="24" customFormat="1" x14ac:dyDescent="0.25">
      <c r="B89" s="25" t="s">
        <v>116</v>
      </c>
      <c r="C89" s="33" t="s">
        <v>3</v>
      </c>
      <c r="D89" s="27"/>
      <c r="E89" s="54">
        <f t="shared" si="5"/>
        <v>0</v>
      </c>
      <c r="F89" s="16">
        <f>SUM(H89:J89)</f>
        <v>4.8000000000000007</v>
      </c>
      <c r="G89" s="58"/>
      <c r="H89" s="28"/>
      <c r="I89" s="58"/>
      <c r="J89" s="34">
        <f t="shared" si="17"/>
        <v>4.8000000000000007</v>
      </c>
      <c r="K89" s="63"/>
      <c r="M89" s="29">
        <f t="shared" si="19"/>
        <v>0</v>
      </c>
      <c r="N89" s="24">
        <v>0.05</v>
      </c>
      <c r="O89" s="24">
        <f t="shared" si="22"/>
        <v>4.8000000000000007</v>
      </c>
    </row>
    <row r="90" spans="2:15" s="24" customFormat="1" x14ac:dyDescent="0.25">
      <c r="B90" s="25" t="s">
        <v>73</v>
      </c>
      <c r="C90" s="33" t="s">
        <v>3</v>
      </c>
      <c r="D90" s="27"/>
      <c r="E90" s="54">
        <f t="shared" si="5"/>
        <v>0</v>
      </c>
      <c r="F90" s="16">
        <f>SUM(H90:J90)</f>
        <v>4.8000000000000007</v>
      </c>
      <c r="G90" s="58"/>
      <c r="H90" s="28"/>
      <c r="I90" s="58"/>
      <c r="J90" s="34">
        <f t="shared" si="17"/>
        <v>4.8000000000000007</v>
      </c>
      <c r="K90" s="63"/>
      <c r="M90" s="29">
        <f>E90*D90</f>
        <v>0</v>
      </c>
      <c r="N90" s="24">
        <v>0.05</v>
      </c>
      <c r="O90" s="24">
        <f t="shared" si="22"/>
        <v>4.8000000000000007</v>
      </c>
    </row>
    <row r="91" spans="2:15" s="24" customFormat="1" x14ac:dyDescent="0.25">
      <c r="B91" s="25"/>
      <c r="C91" s="26"/>
      <c r="D91" s="27"/>
      <c r="E91" s="54"/>
      <c r="F91" s="16"/>
      <c r="G91" s="58"/>
      <c r="H91" s="28"/>
      <c r="I91" s="58"/>
      <c r="J91" s="28"/>
      <c r="K91" s="58"/>
      <c r="L91" s="28"/>
      <c r="M91" s="29"/>
      <c r="N91" s="24">
        <f>SUM(N77:N90)</f>
        <v>0.75000000000000011</v>
      </c>
    </row>
    <row r="92" spans="2:15" s="24" customFormat="1" x14ac:dyDescent="0.25">
      <c r="B92" s="25" t="s">
        <v>80</v>
      </c>
      <c r="C92" s="26"/>
      <c r="D92" s="27" t="s">
        <v>2</v>
      </c>
      <c r="E92" s="54">
        <v>127</v>
      </c>
      <c r="F92" s="16">
        <v>127</v>
      </c>
      <c r="G92" s="58"/>
      <c r="H92" s="28"/>
      <c r="I92" s="58"/>
      <c r="J92" s="28"/>
      <c r="K92" s="58"/>
      <c r="L92" s="28"/>
      <c r="M92" s="29"/>
      <c r="N92" s="24">
        <f>F92*2</f>
        <v>254</v>
      </c>
    </row>
    <row r="93" spans="2:15" s="24" customFormat="1" x14ac:dyDescent="0.25">
      <c r="B93" s="25" t="s">
        <v>70</v>
      </c>
      <c r="C93" s="33" t="s">
        <v>3</v>
      </c>
      <c r="D93" s="27"/>
      <c r="E93" s="54">
        <f t="shared" ref="E93:E99" si="23">G93+I93+K93</f>
        <v>0</v>
      </c>
      <c r="F93" s="16">
        <f>SUM(H93:J93)</f>
        <v>63</v>
      </c>
      <c r="G93" s="58"/>
      <c r="H93" s="28"/>
      <c r="I93" s="58"/>
      <c r="J93" s="28">
        <f>ROUNDDOWN(N93,0)</f>
        <v>63</v>
      </c>
      <c r="K93" s="58"/>
      <c r="M93" s="29">
        <f>E93*D93</f>
        <v>0</v>
      </c>
      <c r="N93" s="24">
        <f>$N$92/4</f>
        <v>63.5</v>
      </c>
      <c r="O93" s="24">
        <f t="shared" ref="O93:O99" si="24">N93*2</f>
        <v>127</v>
      </c>
    </row>
    <row r="94" spans="2:15" s="24" customFormat="1" x14ac:dyDescent="0.25">
      <c r="B94" s="25" t="s">
        <v>75</v>
      </c>
      <c r="C94" s="33" t="s">
        <v>3</v>
      </c>
      <c r="D94" s="27"/>
      <c r="E94" s="54">
        <f t="shared" si="23"/>
        <v>0</v>
      </c>
      <c r="F94" s="16">
        <f>SUM(H94:J94)</f>
        <v>63</v>
      </c>
      <c r="G94" s="58"/>
      <c r="H94" s="28"/>
      <c r="I94" s="58"/>
      <c r="J94" s="28">
        <f t="shared" ref="J94:J96" si="25">ROUNDDOWN(N94,0)</f>
        <v>63</v>
      </c>
      <c r="K94" s="58"/>
      <c r="M94" s="29">
        <f t="shared" ref="M94:M96" si="26">E94*D94</f>
        <v>0</v>
      </c>
      <c r="N94" s="24">
        <f t="shared" ref="N94:N96" si="27">$N$92/4</f>
        <v>63.5</v>
      </c>
      <c r="O94" s="24">
        <f t="shared" si="24"/>
        <v>127</v>
      </c>
    </row>
    <row r="95" spans="2:15" s="24" customFormat="1" x14ac:dyDescent="0.25">
      <c r="B95" s="25" t="s">
        <v>76</v>
      </c>
      <c r="C95" s="33" t="s">
        <v>3</v>
      </c>
      <c r="D95" s="27"/>
      <c r="E95" s="54">
        <f t="shared" si="23"/>
        <v>0</v>
      </c>
      <c r="F95" s="16">
        <f>SUM(H95:J95)</f>
        <v>63</v>
      </c>
      <c r="G95" s="58"/>
      <c r="H95" s="28"/>
      <c r="I95" s="58"/>
      <c r="J95" s="28">
        <f t="shared" si="25"/>
        <v>63</v>
      </c>
      <c r="K95" s="58"/>
      <c r="M95" s="29">
        <f t="shared" si="26"/>
        <v>0</v>
      </c>
      <c r="N95" s="24">
        <f t="shared" si="27"/>
        <v>63.5</v>
      </c>
      <c r="O95" s="24">
        <f t="shared" si="24"/>
        <v>127</v>
      </c>
    </row>
    <row r="96" spans="2:15" s="24" customFormat="1" x14ac:dyDescent="0.25">
      <c r="B96" s="25" t="s">
        <v>79</v>
      </c>
      <c r="C96" s="33" t="s">
        <v>3</v>
      </c>
      <c r="D96" s="27"/>
      <c r="E96" s="54">
        <f t="shared" si="23"/>
        <v>0</v>
      </c>
      <c r="F96" s="16">
        <f>SUM(H96:J96)</f>
        <v>63</v>
      </c>
      <c r="G96" s="58"/>
      <c r="H96" s="28"/>
      <c r="I96" s="58"/>
      <c r="J96" s="28">
        <f t="shared" si="25"/>
        <v>63</v>
      </c>
      <c r="K96" s="58"/>
      <c r="M96" s="29">
        <f>E96*D96</f>
        <v>0</v>
      </c>
      <c r="N96" s="24">
        <f t="shared" si="27"/>
        <v>63.5</v>
      </c>
      <c r="O96" s="24">
        <f t="shared" si="24"/>
        <v>127</v>
      </c>
    </row>
    <row r="97" spans="1:17" s="24" customFormat="1" x14ac:dyDescent="0.25">
      <c r="B97" s="25"/>
      <c r="C97" s="26"/>
      <c r="D97" s="27"/>
      <c r="E97" s="54"/>
      <c r="F97" s="16"/>
      <c r="G97" s="58"/>
      <c r="H97" s="28"/>
      <c r="I97" s="58"/>
      <c r="J97" s="28"/>
      <c r="K97" s="58"/>
      <c r="L97" s="28"/>
      <c r="M97" s="29"/>
    </row>
    <row r="98" spans="1:17" s="24" customFormat="1" x14ac:dyDescent="0.25">
      <c r="A98" s="24" t="s">
        <v>165</v>
      </c>
      <c r="B98" s="25" t="s">
        <v>123</v>
      </c>
      <c r="C98" s="33" t="s">
        <v>3</v>
      </c>
      <c r="D98" s="27"/>
      <c r="E98" s="54">
        <f t="shared" si="23"/>
        <v>0</v>
      </c>
      <c r="F98" s="16">
        <f>SUM(H98:J98)</f>
        <v>2</v>
      </c>
      <c r="G98" s="58"/>
      <c r="H98" s="28"/>
      <c r="I98" s="58"/>
      <c r="J98" s="28">
        <v>2</v>
      </c>
      <c r="K98" s="58"/>
      <c r="M98" s="29">
        <f>E98*D98</f>
        <v>0</v>
      </c>
      <c r="N98" s="24">
        <v>129</v>
      </c>
      <c r="O98" s="24">
        <f t="shared" si="24"/>
        <v>258</v>
      </c>
    </row>
    <row r="99" spans="1:17" s="24" customFormat="1" x14ac:dyDescent="0.25">
      <c r="A99" s="24" t="s">
        <v>165</v>
      </c>
      <c r="B99" s="25" t="s">
        <v>74</v>
      </c>
      <c r="C99" s="33" t="s">
        <v>3</v>
      </c>
      <c r="D99" s="27"/>
      <c r="E99" s="54">
        <f t="shared" si="23"/>
        <v>0</v>
      </c>
      <c r="F99" s="16">
        <f>SUM(H99:J99)</f>
        <v>2</v>
      </c>
      <c r="G99" s="58"/>
      <c r="H99" s="28"/>
      <c r="I99" s="58"/>
      <c r="J99" s="28">
        <v>2</v>
      </c>
      <c r="K99" s="58"/>
      <c r="M99" s="29">
        <f>E99*D99</f>
        <v>0</v>
      </c>
      <c r="N99" s="24">
        <v>129</v>
      </c>
      <c r="O99" s="24">
        <f t="shared" si="24"/>
        <v>258</v>
      </c>
    </row>
    <row r="100" spans="1:17" s="24" customFormat="1" x14ac:dyDescent="0.25">
      <c r="B100" s="25"/>
      <c r="C100" s="26"/>
      <c r="D100" s="27"/>
      <c r="E100" s="54"/>
      <c r="F100" s="16"/>
      <c r="G100" s="58"/>
      <c r="H100" s="28"/>
      <c r="I100" s="58"/>
      <c r="J100" s="28"/>
      <c r="K100" s="58"/>
      <c r="L100" s="28"/>
      <c r="M100" s="29"/>
      <c r="O100" s="36"/>
      <c r="P100" s="36"/>
      <c r="Q100" s="36"/>
    </row>
    <row r="101" spans="1:17" s="24" customFormat="1" x14ac:dyDescent="0.25">
      <c r="B101" s="25" t="s">
        <v>38</v>
      </c>
      <c r="C101" s="26"/>
      <c r="D101" s="27"/>
      <c r="E101" s="54"/>
      <c r="F101" s="16"/>
      <c r="G101" s="58"/>
      <c r="H101" s="28"/>
      <c r="I101" s="58"/>
      <c r="J101" s="28"/>
      <c r="K101" s="58"/>
      <c r="L101" s="28"/>
      <c r="M101" s="29"/>
    </row>
    <row r="102" spans="1:17" s="24" customFormat="1" x14ac:dyDescent="0.25">
      <c r="B102" s="40" t="s">
        <v>143</v>
      </c>
      <c r="C102" s="33" t="s">
        <v>3</v>
      </c>
      <c r="D102" s="27"/>
      <c r="E102" s="54">
        <f t="shared" ref="E102:E108" si="28">G102+I102+K102</f>
        <v>0</v>
      </c>
      <c r="F102" s="16">
        <f>SUM(H102:L102)</f>
        <v>3</v>
      </c>
      <c r="G102" s="58"/>
      <c r="H102" s="28"/>
      <c r="I102" s="58"/>
      <c r="J102" s="28"/>
      <c r="K102" s="58"/>
      <c r="L102" s="28">
        <v>3</v>
      </c>
      <c r="M102" s="29">
        <f>E102*D102</f>
        <v>0</v>
      </c>
      <c r="N102" s="24">
        <v>129</v>
      </c>
      <c r="O102" s="24">
        <f t="shared" ref="O102:O108" si="29">N102*2</f>
        <v>258</v>
      </c>
    </row>
    <row r="103" spans="1:17" s="24" customFormat="1" x14ac:dyDescent="0.25">
      <c r="B103" s="25" t="s">
        <v>62</v>
      </c>
      <c r="C103" s="33" t="s">
        <v>3</v>
      </c>
      <c r="D103" s="27"/>
      <c r="E103" s="54">
        <f t="shared" si="28"/>
        <v>0</v>
      </c>
      <c r="F103" s="16">
        <f>SUM(H103:L103)</f>
        <v>3</v>
      </c>
      <c r="G103" s="58"/>
      <c r="H103" s="28"/>
      <c r="I103" s="58"/>
      <c r="J103" s="28"/>
      <c r="K103" s="58"/>
      <c r="L103" s="28">
        <v>3</v>
      </c>
      <c r="M103" s="29">
        <f t="shared" ref="M103:M108" si="30">E103*D103</f>
        <v>0</v>
      </c>
      <c r="N103" s="24">
        <v>129</v>
      </c>
      <c r="O103" s="24">
        <f t="shared" si="29"/>
        <v>258</v>
      </c>
    </row>
    <row r="104" spans="1:17" s="24" customFormat="1" x14ac:dyDescent="0.25">
      <c r="B104" s="25" t="s">
        <v>106</v>
      </c>
      <c r="C104" s="33" t="s">
        <v>3</v>
      </c>
      <c r="D104" s="27"/>
      <c r="E104" s="54">
        <f t="shared" si="28"/>
        <v>0</v>
      </c>
      <c r="F104" s="16">
        <v>4</v>
      </c>
      <c r="G104" s="58"/>
      <c r="H104" s="28"/>
      <c r="I104" s="58"/>
      <c r="J104" s="28"/>
      <c r="K104" s="58"/>
      <c r="L104" s="28">
        <v>2</v>
      </c>
      <c r="M104" s="29">
        <f t="shared" si="30"/>
        <v>0</v>
      </c>
      <c r="N104" s="24">
        <v>129</v>
      </c>
      <c r="O104" s="24">
        <f t="shared" ref="O104" si="31">N104*2</f>
        <v>258</v>
      </c>
    </row>
    <row r="105" spans="1:17" s="24" customFormat="1" x14ac:dyDescent="0.25">
      <c r="B105" s="25" t="s">
        <v>107</v>
      </c>
      <c r="C105" s="33" t="s">
        <v>3</v>
      </c>
      <c r="D105" s="27"/>
      <c r="E105" s="54">
        <f t="shared" si="28"/>
        <v>0</v>
      </c>
      <c r="F105" s="16">
        <v>2</v>
      </c>
      <c r="G105" s="58"/>
      <c r="H105" s="28"/>
      <c r="I105" s="58"/>
      <c r="J105" s="28"/>
      <c r="K105" s="58"/>
      <c r="L105" s="28">
        <v>2</v>
      </c>
      <c r="M105" s="29">
        <f t="shared" si="30"/>
        <v>0</v>
      </c>
      <c r="N105" s="24">
        <v>129</v>
      </c>
      <c r="O105" s="24">
        <f t="shared" ref="O105" si="32">N105*2</f>
        <v>258</v>
      </c>
    </row>
    <row r="106" spans="1:17" s="24" customFormat="1" x14ac:dyDescent="0.25">
      <c r="B106" s="25" t="s">
        <v>105</v>
      </c>
      <c r="C106" s="33" t="s">
        <v>3</v>
      </c>
      <c r="D106" s="27"/>
      <c r="E106" s="54">
        <f t="shared" si="28"/>
        <v>0</v>
      </c>
      <c r="F106" s="16">
        <v>2</v>
      </c>
      <c r="G106" s="58"/>
      <c r="H106" s="28"/>
      <c r="I106" s="58"/>
      <c r="J106" s="28"/>
      <c r="K106" s="58"/>
      <c r="L106" s="28">
        <v>3</v>
      </c>
      <c r="M106" s="29">
        <f t="shared" si="30"/>
        <v>0</v>
      </c>
      <c r="N106" s="24">
        <v>129</v>
      </c>
      <c r="O106" s="24">
        <f t="shared" ref="O106" si="33">N106*2</f>
        <v>258</v>
      </c>
    </row>
    <row r="107" spans="1:17" s="24" customFormat="1" x14ac:dyDescent="0.25">
      <c r="B107" s="25" t="s">
        <v>63</v>
      </c>
      <c r="C107" s="33" t="s">
        <v>3</v>
      </c>
      <c r="D107" s="27"/>
      <c r="E107" s="54">
        <f t="shared" si="28"/>
        <v>0</v>
      </c>
      <c r="F107" s="16">
        <f>SUM(H107:L107)</f>
        <v>2</v>
      </c>
      <c r="G107" s="58"/>
      <c r="H107" s="28"/>
      <c r="I107" s="58"/>
      <c r="J107" s="28"/>
      <c r="K107" s="58"/>
      <c r="L107" s="28">
        <v>2</v>
      </c>
      <c r="M107" s="29">
        <f t="shared" si="30"/>
        <v>0</v>
      </c>
      <c r="N107" s="24">
        <v>129</v>
      </c>
      <c r="O107" s="24">
        <f t="shared" si="29"/>
        <v>258</v>
      </c>
    </row>
    <row r="108" spans="1:17" s="24" customFormat="1" x14ac:dyDescent="0.25">
      <c r="B108" s="25" t="s">
        <v>144</v>
      </c>
      <c r="C108" s="33" t="s">
        <v>3</v>
      </c>
      <c r="D108" s="27"/>
      <c r="E108" s="54">
        <f t="shared" si="28"/>
        <v>0</v>
      </c>
      <c r="F108" s="16">
        <f>SUM(H108:L108)</f>
        <v>5</v>
      </c>
      <c r="G108" s="58"/>
      <c r="H108" s="28"/>
      <c r="I108" s="58"/>
      <c r="J108" s="28"/>
      <c r="K108" s="58"/>
      <c r="L108" s="28">
        <v>5</v>
      </c>
      <c r="M108" s="29">
        <f>E108*D108</f>
        <v>0</v>
      </c>
      <c r="N108" s="24">
        <v>129</v>
      </c>
      <c r="O108" s="24">
        <f t="shared" si="29"/>
        <v>258</v>
      </c>
    </row>
    <row r="109" spans="1:17" s="24" customFormat="1" x14ac:dyDescent="0.25">
      <c r="B109" s="25"/>
      <c r="C109" s="26"/>
      <c r="D109" s="27"/>
      <c r="E109" s="54"/>
      <c r="F109" s="16"/>
      <c r="G109" s="58"/>
      <c r="H109" s="28"/>
      <c r="I109" s="58"/>
      <c r="J109" s="28"/>
      <c r="K109" s="58"/>
      <c r="L109" s="28"/>
      <c r="M109" s="29"/>
    </row>
    <row r="110" spans="1:17" s="24" customFormat="1" x14ac:dyDescent="0.25">
      <c r="B110" s="25" t="s">
        <v>49</v>
      </c>
      <c r="C110" s="33"/>
      <c r="D110" s="27" t="s">
        <v>2</v>
      </c>
      <c r="E110" s="54">
        <v>119</v>
      </c>
      <c r="F110" s="16">
        <v>119</v>
      </c>
      <c r="G110" s="58"/>
      <c r="H110" s="28"/>
      <c r="I110" s="58"/>
      <c r="J110" s="28"/>
      <c r="K110" s="58"/>
      <c r="L110" s="28"/>
      <c r="M110" s="29"/>
      <c r="N110" s="24">
        <f>F110*1.5</f>
        <v>178.5</v>
      </c>
    </row>
    <row r="111" spans="1:17" s="24" customFormat="1" x14ac:dyDescent="0.25">
      <c r="B111" s="25" t="s">
        <v>59</v>
      </c>
      <c r="C111" s="33" t="s">
        <v>3</v>
      </c>
      <c r="D111" s="27"/>
      <c r="E111" s="54">
        <f t="shared" ref="E111:E127" si="34">G111+I111+K111</f>
        <v>0</v>
      </c>
      <c r="F111" s="16">
        <f>SUM(H111:L111)</f>
        <v>10</v>
      </c>
      <c r="G111" s="58"/>
      <c r="H111" s="28"/>
      <c r="I111" s="58"/>
      <c r="J111" s="28"/>
      <c r="K111" s="58"/>
      <c r="L111" s="28">
        <f t="shared" ref="L111:L127" si="35">ROUNDDOWN(O111,0)</f>
        <v>10</v>
      </c>
      <c r="M111" s="29">
        <f>E111*D111</f>
        <v>0</v>
      </c>
      <c r="N111" s="24">
        <v>0.06</v>
      </c>
      <c r="O111" s="24">
        <f t="shared" ref="O111:O127" si="36">N111*$N$110</f>
        <v>10.709999999999999</v>
      </c>
    </row>
    <row r="112" spans="1:17" s="24" customFormat="1" x14ac:dyDescent="0.25">
      <c r="B112" s="25" t="s">
        <v>60</v>
      </c>
      <c r="C112" s="33" t="s">
        <v>3</v>
      </c>
      <c r="D112" s="27"/>
      <c r="E112" s="54">
        <f t="shared" si="34"/>
        <v>0</v>
      </c>
      <c r="F112" s="16">
        <f>SUM(H112:L112)</f>
        <v>8</v>
      </c>
      <c r="G112" s="58"/>
      <c r="H112" s="28"/>
      <c r="I112" s="58"/>
      <c r="J112" s="28"/>
      <c r="K112" s="58"/>
      <c r="L112" s="28">
        <f t="shared" si="35"/>
        <v>8</v>
      </c>
      <c r="M112" s="29">
        <f t="shared" ref="M112:M127" si="37">E112*D112</f>
        <v>0</v>
      </c>
      <c r="N112" s="24">
        <v>0.05</v>
      </c>
      <c r="O112" s="24">
        <f t="shared" si="36"/>
        <v>8.9250000000000007</v>
      </c>
    </row>
    <row r="113" spans="2:15" s="24" customFormat="1" x14ac:dyDescent="0.25">
      <c r="B113" s="25" t="s">
        <v>39</v>
      </c>
      <c r="C113" s="33" t="s">
        <v>3</v>
      </c>
      <c r="D113" s="27"/>
      <c r="E113" s="54">
        <f t="shared" si="34"/>
        <v>0</v>
      </c>
      <c r="F113" s="16">
        <f>SUM(H113:L113)</f>
        <v>10</v>
      </c>
      <c r="G113" s="58"/>
      <c r="H113" s="28"/>
      <c r="I113" s="58"/>
      <c r="J113" s="28"/>
      <c r="K113" s="58"/>
      <c r="L113" s="28">
        <f t="shared" si="35"/>
        <v>10</v>
      </c>
      <c r="M113" s="29">
        <f t="shared" si="37"/>
        <v>0</v>
      </c>
      <c r="N113" s="24">
        <v>0.06</v>
      </c>
      <c r="O113" s="24">
        <f t="shared" si="36"/>
        <v>10.709999999999999</v>
      </c>
    </row>
    <row r="114" spans="2:15" s="24" customFormat="1" x14ac:dyDescent="0.25">
      <c r="B114" s="25" t="s">
        <v>40</v>
      </c>
      <c r="C114" s="33" t="s">
        <v>3</v>
      </c>
      <c r="D114" s="27"/>
      <c r="E114" s="54">
        <f t="shared" si="34"/>
        <v>0</v>
      </c>
      <c r="F114" s="16">
        <f>SUM(H114:L114)</f>
        <v>10</v>
      </c>
      <c r="G114" s="58"/>
      <c r="H114" s="28"/>
      <c r="I114" s="58"/>
      <c r="J114" s="28"/>
      <c r="K114" s="58"/>
      <c r="L114" s="28">
        <f t="shared" si="35"/>
        <v>10</v>
      </c>
      <c r="M114" s="29">
        <f t="shared" si="37"/>
        <v>0</v>
      </c>
      <c r="N114" s="24">
        <v>0.06</v>
      </c>
      <c r="O114" s="24">
        <f t="shared" si="36"/>
        <v>10.709999999999999</v>
      </c>
    </row>
    <row r="115" spans="2:15" s="24" customFormat="1" x14ac:dyDescent="0.25">
      <c r="B115" s="25" t="s">
        <v>102</v>
      </c>
      <c r="C115" s="33" t="s">
        <v>3</v>
      </c>
      <c r="D115" s="27"/>
      <c r="E115" s="54">
        <f t="shared" si="34"/>
        <v>0</v>
      </c>
      <c r="F115" s="16">
        <f>SUM(H115:L115)</f>
        <v>17</v>
      </c>
      <c r="G115" s="58"/>
      <c r="H115" s="28"/>
      <c r="I115" s="58"/>
      <c r="J115" s="28"/>
      <c r="K115" s="58"/>
      <c r="L115" s="28">
        <f t="shared" si="35"/>
        <v>17</v>
      </c>
      <c r="M115" s="29">
        <f t="shared" si="37"/>
        <v>0</v>
      </c>
      <c r="N115" s="24">
        <v>0.1</v>
      </c>
      <c r="O115" s="24">
        <f t="shared" si="36"/>
        <v>17.850000000000001</v>
      </c>
    </row>
    <row r="116" spans="2:15" s="24" customFormat="1" x14ac:dyDescent="0.25">
      <c r="B116" s="25" t="s">
        <v>101</v>
      </c>
      <c r="C116" s="33" t="s">
        <v>3</v>
      </c>
      <c r="D116" s="27"/>
      <c r="E116" s="54">
        <f t="shared" si="34"/>
        <v>0</v>
      </c>
      <c r="F116" s="16">
        <f>SUM(H116:L116)</f>
        <v>10</v>
      </c>
      <c r="G116" s="58"/>
      <c r="H116" s="28"/>
      <c r="I116" s="58"/>
      <c r="J116" s="28"/>
      <c r="K116" s="58"/>
      <c r="L116" s="28">
        <f t="shared" si="35"/>
        <v>10</v>
      </c>
      <c r="M116" s="29">
        <f t="shared" si="37"/>
        <v>0</v>
      </c>
      <c r="N116" s="24">
        <v>0.06</v>
      </c>
      <c r="O116" s="24">
        <f t="shared" si="36"/>
        <v>10.709999999999999</v>
      </c>
    </row>
    <row r="117" spans="2:15" s="24" customFormat="1" x14ac:dyDescent="0.25">
      <c r="B117" s="25" t="s">
        <v>145</v>
      </c>
      <c r="C117" s="33" t="s">
        <v>3</v>
      </c>
      <c r="D117" s="27"/>
      <c r="E117" s="54">
        <f t="shared" si="34"/>
        <v>0</v>
      </c>
      <c r="F117" s="16">
        <f>SUM(H117:L117)</f>
        <v>8</v>
      </c>
      <c r="G117" s="58"/>
      <c r="H117" s="28"/>
      <c r="I117" s="58"/>
      <c r="J117" s="28"/>
      <c r="K117" s="58"/>
      <c r="L117" s="28">
        <f t="shared" si="35"/>
        <v>8</v>
      </c>
      <c r="M117" s="29">
        <f t="shared" si="37"/>
        <v>0</v>
      </c>
      <c r="N117" s="24">
        <v>0.05</v>
      </c>
      <c r="O117" s="24">
        <f t="shared" si="36"/>
        <v>8.9250000000000007</v>
      </c>
    </row>
    <row r="118" spans="2:15" s="24" customFormat="1" x14ac:dyDescent="0.25">
      <c r="B118" s="25" t="s">
        <v>48</v>
      </c>
      <c r="C118" s="33" t="s">
        <v>3</v>
      </c>
      <c r="D118" s="27"/>
      <c r="E118" s="54">
        <f t="shared" si="34"/>
        <v>0</v>
      </c>
      <c r="F118" s="16">
        <f>SUM(H118:L118)</f>
        <v>10</v>
      </c>
      <c r="G118" s="58"/>
      <c r="H118" s="28"/>
      <c r="I118" s="58"/>
      <c r="J118" s="28"/>
      <c r="K118" s="58"/>
      <c r="L118" s="28">
        <f t="shared" si="35"/>
        <v>10</v>
      </c>
      <c r="M118" s="29">
        <f t="shared" si="37"/>
        <v>0</v>
      </c>
      <c r="N118" s="24">
        <v>0.06</v>
      </c>
      <c r="O118" s="24">
        <f t="shared" si="36"/>
        <v>10.709999999999999</v>
      </c>
    </row>
    <row r="119" spans="2:15" s="24" customFormat="1" x14ac:dyDescent="0.25">
      <c r="B119" s="25" t="s">
        <v>103</v>
      </c>
      <c r="C119" s="33" t="s">
        <v>3</v>
      </c>
      <c r="D119" s="27"/>
      <c r="E119" s="54">
        <f t="shared" si="34"/>
        <v>0</v>
      </c>
      <c r="F119" s="16">
        <f>SUM(H119:L119)</f>
        <v>8</v>
      </c>
      <c r="G119" s="58"/>
      <c r="H119" s="28"/>
      <c r="I119" s="58"/>
      <c r="J119" s="28"/>
      <c r="K119" s="58"/>
      <c r="L119" s="28">
        <f t="shared" si="35"/>
        <v>8</v>
      </c>
      <c r="M119" s="29">
        <f t="shared" si="37"/>
        <v>0</v>
      </c>
      <c r="N119" s="24">
        <v>0.05</v>
      </c>
      <c r="O119" s="24">
        <f t="shared" si="36"/>
        <v>8.9250000000000007</v>
      </c>
    </row>
    <row r="120" spans="2:15" s="24" customFormat="1" x14ac:dyDescent="0.25">
      <c r="B120" s="25" t="s">
        <v>41</v>
      </c>
      <c r="C120" s="33" t="s">
        <v>3</v>
      </c>
      <c r="D120" s="27"/>
      <c r="E120" s="54">
        <f t="shared" si="34"/>
        <v>0</v>
      </c>
      <c r="F120" s="16">
        <f>SUM(H120:L120)</f>
        <v>8</v>
      </c>
      <c r="G120" s="58"/>
      <c r="H120" s="28"/>
      <c r="I120" s="58"/>
      <c r="J120" s="28"/>
      <c r="K120" s="58"/>
      <c r="L120" s="28">
        <f t="shared" si="35"/>
        <v>8</v>
      </c>
      <c r="M120" s="29">
        <f t="shared" si="37"/>
        <v>0</v>
      </c>
      <c r="N120" s="24">
        <v>0.05</v>
      </c>
      <c r="O120" s="24">
        <f t="shared" si="36"/>
        <v>8.9250000000000007</v>
      </c>
    </row>
    <row r="121" spans="2:15" s="24" customFormat="1" x14ac:dyDescent="0.25">
      <c r="B121" s="25" t="s">
        <v>43</v>
      </c>
      <c r="C121" s="33" t="s">
        <v>3</v>
      </c>
      <c r="D121" s="27"/>
      <c r="E121" s="54">
        <f t="shared" si="34"/>
        <v>0</v>
      </c>
      <c r="F121" s="16">
        <f>SUM(H121:L121)</f>
        <v>10</v>
      </c>
      <c r="G121" s="58"/>
      <c r="H121" s="28"/>
      <c r="I121" s="58"/>
      <c r="J121" s="28"/>
      <c r="K121" s="58"/>
      <c r="L121" s="28">
        <f t="shared" si="35"/>
        <v>10</v>
      </c>
      <c r="M121" s="29">
        <f t="shared" si="37"/>
        <v>0</v>
      </c>
      <c r="N121" s="24">
        <v>0.06</v>
      </c>
      <c r="O121" s="24">
        <f t="shared" si="36"/>
        <v>10.709999999999999</v>
      </c>
    </row>
    <row r="122" spans="2:15" s="24" customFormat="1" x14ac:dyDescent="0.25">
      <c r="B122" s="25" t="s">
        <v>42</v>
      </c>
      <c r="C122" s="33" t="s">
        <v>3</v>
      </c>
      <c r="D122" s="27"/>
      <c r="E122" s="54">
        <f t="shared" si="34"/>
        <v>0</v>
      </c>
      <c r="F122" s="16">
        <f>SUM(H122:L122)</f>
        <v>10</v>
      </c>
      <c r="G122" s="58"/>
      <c r="H122" s="28"/>
      <c r="I122" s="58"/>
      <c r="J122" s="28"/>
      <c r="K122" s="58"/>
      <c r="L122" s="28">
        <f t="shared" si="35"/>
        <v>10</v>
      </c>
      <c r="M122" s="29">
        <f t="shared" si="37"/>
        <v>0</v>
      </c>
      <c r="N122" s="24">
        <v>0.06</v>
      </c>
      <c r="O122" s="24">
        <f t="shared" si="36"/>
        <v>10.709999999999999</v>
      </c>
    </row>
    <row r="123" spans="2:15" s="24" customFormat="1" x14ac:dyDescent="0.25">
      <c r="B123" s="25" t="s">
        <v>46</v>
      </c>
      <c r="C123" s="33" t="s">
        <v>3</v>
      </c>
      <c r="D123" s="27"/>
      <c r="E123" s="54">
        <f t="shared" si="34"/>
        <v>0</v>
      </c>
      <c r="F123" s="16">
        <f>SUM(H123:L123)</f>
        <v>10</v>
      </c>
      <c r="G123" s="58"/>
      <c r="H123" s="28"/>
      <c r="I123" s="58"/>
      <c r="J123" s="28"/>
      <c r="K123" s="58"/>
      <c r="L123" s="28">
        <f t="shared" si="35"/>
        <v>10</v>
      </c>
      <c r="M123" s="29">
        <f t="shared" si="37"/>
        <v>0</v>
      </c>
      <c r="N123" s="24">
        <v>0.06</v>
      </c>
      <c r="O123" s="24">
        <f t="shared" si="36"/>
        <v>10.709999999999999</v>
      </c>
    </row>
    <row r="124" spans="2:15" s="24" customFormat="1" x14ac:dyDescent="0.25">
      <c r="B124" s="25" t="s">
        <v>47</v>
      </c>
      <c r="C124" s="33" t="s">
        <v>3</v>
      </c>
      <c r="D124" s="27"/>
      <c r="E124" s="54">
        <f t="shared" si="34"/>
        <v>0</v>
      </c>
      <c r="F124" s="16">
        <f>SUM(H124:L124)</f>
        <v>8</v>
      </c>
      <c r="G124" s="58"/>
      <c r="H124" s="28"/>
      <c r="I124" s="58"/>
      <c r="J124" s="28"/>
      <c r="K124" s="58"/>
      <c r="L124" s="28">
        <f t="shared" si="35"/>
        <v>8</v>
      </c>
      <c r="M124" s="29">
        <f t="shared" si="37"/>
        <v>0</v>
      </c>
      <c r="N124" s="24">
        <v>0.05</v>
      </c>
      <c r="O124" s="24">
        <f t="shared" si="36"/>
        <v>8.9250000000000007</v>
      </c>
    </row>
    <row r="125" spans="2:15" s="24" customFormat="1" x14ac:dyDescent="0.25">
      <c r="B125" s="25" t="s">
        <v>44</v>
      </c>
      <c r="C125" s="33" t="s">
        <v>3</v>
      </c>
      <c r="D125" s="27"/>
      <c r="E125" s="54">
        <f t="shared" si="34"/>
        <v>0</v>
      </c>
      <c r="F125" s="16">
        <f>SUM(H125:L125)</f>
        <v>10</v>
      </c>
      <c r="G125" s="58"/>
      <c r="H125" s="28"/>
      <c r="I125" s="58"/>
      <c r="J125" s="28"/>
      <c r="K125" s="58"/>
      <c r="L125" s="28">
        <f t="shared" si="35"/>
        <v>10</v>
      </c>
      <c r="M125" s="29">
        <f t="shared" si="37"/>
        <v>0</v>
      </c>
      <c r="N125" s="24">
        <v>0.06</v>
      </c>
      <c r="O125" s="24">
        <f t="shared" si="36"/>
        <v>10.709999999999999</v>
      </c>
    </row>
    <row r="126" spans="2:15" s="24" customFormat="1" x14ac:dyDescent="0.25">
      <c r="B126" s="25" t="s">
        <v>104</v>
      </c>
      <c r="C126" s="33" t="s">
        <v>3</v>
      </c>
      <c r="D126" s="27"/>
      <c r="E126" s="54">
        <f t="shared" si="34"/>
        <v>0</v>
      </c>
      <c r="F126" s="16">
        <f>SUM(H126:L126)</f>
        <v>10</v>
      </c>
      <c r="G126" s="58"/>
      <c r="H126" s="28"/>
      <c r="I126" s="58"/>
      <c r="J126" s="28"/>
      <c r="K126" s="58"/>
      <c r="L126" s="28">
        <f t="shared" si="35"/>
        <v>10</v>
      </c>
      <c r="M126" s="29">
        <f t="shared" si="37"/>
        <v>0</v>
      </c>
      <c r="N126" s="24">
        <v>0.06</v>
      </c>
      <c r="O126" s="24">
        <f t="shared" si="36"/>
        <v>10.709999999999999</v>
      </c>
    </row>
    <row r="127" spans="2:15" s="24" customFormat="1" x14ac:dyDescent="0.25">
      <c r="B127" s="25" t="s">
        <v>61</v>
      </c>
      <c r="C127" s="33" t="s">
        <v>3</v>
      </c>
      <c r="D127" s="27"/>
      <c r="E127" s="54">
        <f t="shared" si="34"/>
        <v>0</v>
      </c>
      <c r="F127" s="16">
        <f>SUM(H127:L127)</f>
        <v>8</v>
      </c>
      <c r="G127" s="58"/>
      <c r="H127" s="28"/>
      <c r="I127" s="58"/>
      <c r="J127" s="28"/>
      <c r="K127" s="58"/>
      <c r="L127" s="28">
        <f t="shared" si="35"/>
        <v>8</v>
      </c>
      <c r="M127" s="29">
        <f t="shared" si="37"/>
        <v>0</v>
      </c>
      <c r="N127" s="24">
        <v>0.05</v>
      </c>
      <c r="O127" s="24">
        <f t="shared" si="36"/>
        <v>8.9250000000000007</v>
      </c>
    </row>
    <row r="128" spans="2:15" s="24" customFormat="1" x14ac:dyDescent="0.25">
      <c r="B128" s="25"/>
      <c r="C128" s="33"/>
      <c r="D128" s="27"/>
      <c r="E128" s="54"/>
      <c r="F128" s="16"/>
      <c r="G128" s="58"/>
      <c r="H128" s="28"/>
      <c r="I128" s="58"/>
      <c r="J128" s="28"/>
      <c r="K128" s="58"/>
      <c r="L128" s="28">
        <f>SUM(L111:L127)</f>
        <v>165</v>
      </c>
      <c r="M128" s="29"/>
      <c r="N128" s="41">
        <f>SUM(N111:N127)</f>
        <v>1.0000000000000002</v>
      </c>
    </row>
    <row r="129" spans="2:15" s="24" customFormat="1" x14ac:dyDescent="0.25">
      <c r="B129" s="25" t="s">
        <v>54</v>
      </c>
      <c r="C129" s="26"/>
      <c r="D129" s="27" t="s">
        <v>2</v>
      </c>
      <c r="E129" s="54">
        <v>53</v>
      </c>
      <c r="F129" s="16">
        <v>53</v>
      </c>
      <c r="G129" s="58"/>
      <c r="H129" s="28"/>
      <c r="I129" s="58"/>
      <c r="J129" s="28"/>
      <c r="K129" s="58"/>
      <c r="L129" s="28"/>
      <c r="M129" s="29"/>
      <c r="N129" s="24">
        <f>F129*5</f>
        <v>265</v>
      </c>
    </row>
    <row r="130" spans="2:15" s="24" customFormat="1" x14ac:dyDescent="0.25">
      <c r="B130" s="25" t="s">
        <v>57</v>
      </c>
      <c r="C130" s="33" t="s">
        <v>3</v>
      </c>
      <c r="D130" s="27"/>
      <c r="E130" s="54">
        <f t="shared" ref="E130:E139" si="38">G130+I130+K130</f>
        <v>0</v>
      </c>
      <c r="F130" s="16">
        <f>SUM(H130:L130)</f>
        <v>13.25</v>
      </c>
      <c r="G130" s="58"/>
      <c r="H130" s="28"/>
      <c r="I130" s="58"/>
      <c r="J130" s="28"/>
      <c r="K130" s="58"/>
      <c r="L130" s="28">
        <f t="shared" ref="L130:L139" si="39">O130</f>
        <v>13.25</v>
      </c>
      <c r="M130" s="29">
        <f>E130*D130</f>
        <v>0</v>
      </c>
      <c r="N130" s="24">
        <v>0.05</v>
      </c>
      <c r="O130" s="24">
        <f t="shared" ref="O130:O139" si="40">N130*$N$129</f>
        <v>13.25</v>
      </c>
    </row>
    <row r="131" spans="2:15" s="24" customFormat="1" x14ac:dyDescent="0.25">
      <c r="B131" s="25" t="s">
        <v>30</v>
      </c>
      <c r="C131" s="33" t="s">
        <v>3</v>
      </c>
      <c r="D131" s="27"/>
      <c r="E131" s="54">
        <f t="shared" si="38"/>
        <v>0</v>
      </c>
      <c r="F131" s="16">
        <f>SUM(H131:L131)</f>
        <v>26.5</v>
      </c>
      <c r="G131" s="58"/>
      <c r="H131" s="28"/>
      <c r="I131" s="58"/>
      <c r="J131" s="28"/>
      <c r="K131" s="58"/>
      <c r="L131" s="28">
        <f t="shared" si="39"/>
        <v>26.5</v>
      </c>
      <c r="M131" s="29">
        <f t="shared" ref="M131:M139" si="41">E131*D131</f>
        <v>0</v>
      </c>
      <c r="N131" s="24">
        <v>0.1</v>
      </c>
      <c r="O131" s="24">
        <f t="shared" si="40"/>
        <v>26.5</v>
      </c>
    </row>
    <row r="132" spans="2:15" s="24" customFormat="1" x14ac:dyDescent="0.25">
      <c r="B132" s="25" t="s">
        <v>56</v>
      </c>
      <c r="C132" s="33" t="s">
        <v>3</v>
      </c>
      <c r="D132" s="27"/>
      <c r="E132" s="54">
        <f t="shared" si="38"/>
        <v>0</v>
      </c>
      <c r="F132" s="16">
        <f>SUM(H132:L132)</f>
        <v>53</v>
      </c>
      <c r="G132" s="58"/>
      <c r="H132" s="28"/>
      <c r="I132" s="58"/>
      <c r="J132" s="28"/>
      <c r="K132" s="58"/>
      <c r="L132" s="28">
        <f t="shared" si="39"/>
        <v>53</v>
      </c>
      <c r="M132" s="29">
        <f t="shared" si="41"/>
        <v>0</v>
      </c>
      <c r="N132" s="24">
        <v>0.2</v>
      </c>
      <c r="O132" s="24">
        <f t="shared" si="40"/>
        <v>53</v>
      </c>
    </row>
    <row r="133" spans="2:15" s="24" customFormat="1" x14ac:dyDescent="0.25">
      <c r="B133" s="25" t="s">
        <v>118</v>
      </c>
      <c r="C133" s="33" t="s">
        <v>3</v>
      </c>
      <c r="D133" s="27"/>
      <c r="E133" s="54">
        <f t="shared" si="38"/>
        <v>0</v>
      </c>
      <c r="F133" s="16">
        <f>SUM(H133:L133)</f>
        <v>26.5</v>
      </c>
      <c r="G133" s="58"/>
      <c r="H133" s="28"/>
      <c r="I133" s="58"/>
      <c r="J133" s="28"/>
      <c r="K133" s="58"/>
      <c r="L133" s="28">
        <f t="shared" si="39"/>
        <v>26.5</v>
      </c>
      <c r="M133" s="29">
        <f t="shared" si="41"/>
        <v>0</v>
      </c>
      <c r="N133" s="24">
        <v>0.1</v>
      </c>
      <c r="O133" s="24">
        <f t="shared" si="40"/>
        <v>26.5</v>
      </c>
    </row>
    <row r="134" spans="2:15" s="24" customFormat="1" x14ac:dyDescent="0.25">
      <c r="B134" s="25" t="s">
        <v>119</v>
      </c>
      <c r="C134" s="33" t="s">
        <v>3</v>
      </c>
      <c r="D134" s="27"/>
      <c r="E134" s="54">
        <f t="shared" si="38"/>
        <v>0</v>
      </c>
      <c r="F134" s="16">
        <f>SUM(H134:L134)</f>
        <v>26.5</v>
      </c>
      <c r="G134" s="58"/>
      <c r="H134" s="28"/>
      <c r="I134" s="58"/>
      <c r="J134" s="28"/>
      <c r="K134" s="58"/>
      <c r="L134" s="28">
        <f t="shared" si="39"/>
        <v>26.5</v>
      </c>
      <c r="M134" s="29">
        <f t="shared" si="41"/>
        <v>0</v>
      </c>
      <c r="N134" s="24">
        <v>0.1</v>
      </c>
      <c r="O134" s="24">
        <f t="shared" si="40"/>
        <v>26.5</v>
      </c>
    </row>
    <row r="135" spans="2:15" s="24" customFormat="1" x14ac:dyDescent="0.25">
      <c r="B135" s="25" t="s">
        <v>120</v>
      </c>
      <c r="C135" s="33" t="s">
        <v>3</v>
      </c>
      <c r="D135" s="27"/>
      <c r="E135" s="54">
        <f t="shared" si="38"/>
        <v>0</v>
      </c>
      <c r="F135" s="16">
        <f>SUM(H135:L135)</f>
        <v>26.5</v>
      </c>
      <c r="G135" s="58"/>
      <c r="H135" s="28"/>
      <c r="I135" s="58"/>
      <c r="J135" s="28"/>
      <c r="K135" s="58"/>
      <c r="L135" s="28">
        <f t="shared" si="39"/>
        <v>26.5</v>
      </c>
      <c r="M135" s="29">
        <f t="shared" si="41"/>
        <v>0</v>
      </c>
      <c r="N135" s="24">
        <v>0.1</v>
      </c>
      <c r="O135" s="24">
        <f t="shared" si="40"/>
        <v>26.5</v>
      </c>
    </row>
    <row r="136" spans="2:15" s="24" customFormat="1" x14ac:dyDescent="0.25">
      <c r="B136" s="25" t="s">
        <v>41</v>
      </c>
      <c r="C136" s="33" t="s">
        <v>3</v>
      </c>
      <c r="D136" s="27"/>
      <c r="E136" s="54">
        <f t="shared" si="38"/>
        <v>0</v>
      </c>
      <c r="F136" s="16">
        <f>SUM(H136:L136)</f>
        <v>13.25</v>
      </c>
      <c r="G136" s="58"/>
      <c r="H136" s="28"/>
      <c r="I136" s="58"/>
      <c r="J136" s="28"/>
      <c r="K136" s="58"/>
      <c r="L136" s="28">
        <f t="shared" si="39"/>
        <v>13.25</v>
      </c>
      <c r="M136" s="29">
        <f t="shared" si="41"/>
        <v>0</v>
      </c>
      <c r="N136" s="24">
        <v>0.05</v>
      </c>
      <c r="O136" s="24">
        <f t="shared" si="40"/>
        <v>13.25</v>
      </c>
    </row>
    <row r="137" spans="2:15" s="24" customFormat="1" x14ac:dyDescent="0.25">
      <c r="B137" s="25" t="s">
        <v>55</v>
      </c>
      <c r="C137" s="33" t="s">
        <v>3</v>
      </c>
      <c r="D137" s="27"/>
      <c r="E137" s="54">
        <f t="shared" si="38"/>
        <v>0</v>
      </c>
      <c r="F137" s="16">
        <f>SUM(H137:L137)</f>
        <v>53</v>
      </c>
      <c r="G137" s="58"/>
      <c r="H137" s="28"/>
      <c r="I137" s="58"/>
      <c r="J137" s="28"/>
      <c r="K137" s="58"/>
      <c r="L137" s="28">
        <f t="shared" si="39"/>
        <v>53</v>
      </c>
      <c r="M137" s="29">
        <f t="shared" si="41"/>
        <v>0</v>
      </c>
      <c r="N137" s="24">
        <v>0.2</v>
      </c>
      <c r="O137" s="24">
        <f t="shared" si="40"/>
        <v>53</v>
      </c>
    </row>
    <row r="138" spans="2:15" s="24" customFormat="1" x14ac:dyDescent="0.25">
      <c r="B138" s="25" t="s">
        <v>121</v>
      </c>
      <c r="C138" s="33" t="s">
        <v>3</v>
      </c>
      <c r="D138" s="27"/>
      <c r="E138" s="54">
        <f t="shared" si="38"/>
        <v>0</v>
      </c>
      <c r="F138" s="16">
        <f>SUM(H138:L138)</f>
        <v>13.25</v>
      </c>
      <c r="G138" s="58"/>
      <c r="H138" s="28"/>
      <c r="I138" s="58"/>
      <c r="J138" s="28"/>
      <c r="K138" s="58"/>
      <c r="L138" s="28">
        <f t="shared" si="39"/>
        <v>13.25</v>
      </c>
      <c r="M138" s="29">
        <f t="shared" si="41"/>
        <v>0</v>
      </c>
      <c r="N138" s="24">
        <v>0.05</v>
      </c>
      <c r="O138" s="24">
        <f t="shared" si="40"/>
        <v>13.25</v>
      </c>
    </row>
    <row r="139" spans="2:15" s="24" customFormat="1" x14ac:dyDescent="0.25">
      <c r="B139" s="25" t="s">
        <v>58</v>
      </c>
      <c r="C139" s="33" t="s">
        <v>3</v>
      </c>
      <c r="D139" s="27"/>
      <c r="E139" s="54">
        <f t="shared" si="38"/>
        <v>0</v>
      </c>
      <c r="F139" s="16">
        <f>SUM(H139:L139)</f>
        <v>13.25</v>
      </c>
      <c r="G139" s="58"/>
      <c r="H139" s="28"/>
      <c r="I139" s="58"/>
      <c r="J139" s="28"/>
      <c r="K139" s="58"/>
      <c r="L139" s="28">
        <f t="shared" si="39"/>
        <v>13.25</v>
      </c>
      <c r="M139" s="29">
        <f t="shared" si="41"/>
        <v>0</v>
      </c>
      <c r="N139" s="24">
        <v>0.05</v>
      </c>
      <c r="O139" s="24">
        <f t="shared" si="40"/>
        <v>13.25</v>
      </c>
    </row>
    <row r="140" spans="2:15" s="24" customFormat="1" x14ac:dyDescent="0.25">
      <c r="B140" s="25"/>
      <c r="C140" s="33"/>
      <c r="D140" s="27"/>
      <c r="E140" s="54"/>
      <c r="F140" s="16"/>
      <c r="G140" s="58"/>
      <c r="H140" s="28"/>
      <c r="I140" s="58"/>
      <c r="J140" s="28"/>
      <c r="K140" s="58"/>
      <c r="L140" s="28"/>
      <c r="M140" s="29"/>
      <c r="N140" s="24">
        <f>SUM(N130:N139)</f>
        <v>1.0000000000000002</v>
      </c>
    </row>
    <row r="141" spans="2:15" s="24" customFormat="1" x14ac:dyDescent="0.25">
      <c r="B141" s="25" t="s">
        <v>51</v>
      </c>
      <c r="C141" s="26"/>
      <c r="D141" s="27" t="s">
        <v>2</v>
      </c>
      <c r="E141" s="54">
        <v>18</v>
      </c>
      <c r="F141" s="16">
        <v>18</v>
      </c>
      <c r="G141" s="58"/>
      <c r="H141" s="28"/>
      <c r="I141" s="58"/>
      <c r="J141" s="28"/>
      <c r="K141" s="58"/>
      <c r="L141" s="28"/>
      <c r="M141" s="29"/>
      <c r="N141" s="24">
        <f>F141*5</f>
        <v>90</v>
      </c>
    </row>
    <row r="142" spans="2:15" s="24" customFormat="1" x14ac:dyDescent="0.25">
      <c r="B142" s="25" t="s">
        <v>34</v>
      </c>
      <c r="C142" s="33" t="s">
        <v>3</v>
      </c>
      <c r="D142" s="27"/>
      <c r="E142" s="54">
        <f t="shared" ref="E142:E148" si="42">G142+I142+K142</f>
        <v>0</v>
      </c>
      <c r="F142" s="16">
        <f>SUM(H142:L142)</f>
        <v>18</v>
      </c>
      <c r="G142" s="58"/>
      <c r="H142" s="28"/>
      <c r="I142" s="58"/>
      <c r="J142" s="28"/>
      <c r="K142" s="58"/>
      <c r="L142" s="28">
        <f>ROUNDDOWN(O142,0)</f>
        <v>18</v>
      </c>
      <c r="M142" s="29">
        <f>E142*D142</f>
        <v>0</v>
      </c>
      <c r="N142" s="24">
        <v>0.2</v>
      </c>
      <c r="O142" s="24">
        <f>N142*$N$141</f>
        <v>18</v>
      </c>
    </row>
    <row r="143" spans="2:15" s="24" customFormat="1" x14ac:dyDescent="0.25">
      <c r="B143" s="25" t="s">
        <v>35</v>
      </c>
      <c r="C143" s="33" t="s">
        <v>3</v>
      </c>
      <c r="D143" s="27"/>
      <c r="E143" s="54">
        <f t="shared" si="42"/>
        <v>0</v>
      </c>
      <c r="F143" s="16">
        <f>SUM(H143:L143)</f>
        <v>18</v>
      </c>
      <c r="G143" s="58"/>
      <c r="H143" s="28"/>
      <c r="I143" s="58"/>
      <c r="J143" s="28"/>
      <c r="K143" s="58"/>
      <c r="L143" s="28">
        <f t="shared" ref="L143:L146" si="43">ROUNDDOWN(O143,0)</f>
        <v>18</v>
      </c>
      <c r="M143" s="29">
        <f t="shared" ref="M143:M146" si="44">E143*D143</f>
        <v>0</v>
      </c>
      <c r="N143" s="24">
        <v>0.2</v>
      </c>
      <c r="O143" s="24">
        <f t="shared" ref="O143:O146" si="45">N143*$N$141</f>
        <v>18</v>
      </c>
    </row>
    <row r="144" spans="2:15" s="24" customFormat="1" x14ac:dyDescent="0.25">
      <c r="B144" s="25" t="s">
        <v>53</v>
      </c>
      <c r="C144" s="33" t="s">
        <v>3</v>
      </c>
      <c r="D144" s="27"/>
      <c r="E144" s="54">
        <f t="shared" si="42"/>
        <v>0</v>
      </c>
      <c r="F144" s="16">
        <f>SUM(H144:L144)</f>
        <v>18</v>
      </c>
      <c r="G144" s="58"/>
      <c r="H144" s="28"/>
      <c r="I144" s="58"/>
      <c r="J144" s="28"/>
      <c r="K144" s="58"/>
      <c r="L144" s="28">
        <f t="shared" si="43"/>
        <v>18</v>
      </c>
      <c r="M144" s="29">
        <f t="shared" si="44"/>
        <v>0</v>
      </c>
      <c r="N144" s="24">
        <v>0.2</v>
      </c>
      <c r="O144" s="24">
        <f t="shared" si="45"/>
        <v>18</v>
      </c>
    </row>
    <row r="145" spans="1:19" s="24" customFormat="1" x14ac:dyDescent="0.25">
      <c r="B145" s="25" t="s">
        <v>52</v>
      </c>
      <c r="C145" s="33" t="s">
        <v>3</v>
      </c>
      <c r="D145" s="27"/>
      <c r="E145" s="54">
        <f t="shared" si="42"/>
        <v>0</v>
      </c>
      <c r="F145" s="16">
        <f>SUM(H145:L145)</f>
        <v>18</v>
      </c>
      <c r="G145" s="58"/>
      <c r="H145" s="28"/>
      <c r="I145" s="58"/>
      <c r="J145" s="28"/>
      <c r="K145" s="58"/>
      <c r="L145" s="28">
        <f t="shared" si="43"/>
        <v>18</v>
      </c>
      <c r="M145" s="29">
        <f t="shared" si="44"/>
        <v>0</v>
      </c>
      <c r="N145" s="24">
        <v>0.2</v>
      </c>
      <c r="O145" s="24">
        <f t="shared" si="45"/>
        <v>18</v>
      </c>
    </row>
    <row r="146" spans="1:19" s="24" customFormat="1" x14ac:dyDescent="0.25">
      <c r="B146" s="25" t="s">
        <v>45</v>
      </c>
      <c r="C146" s="33" t="s">
        <v>3</v>
      </c>
      <c r="D146" s="27"/>
      <c r="E146" s="54">
        <f t="shared" si="42"/>
        <v>0</v>
      </c>
      <c r="F146" s="16">
        <f>SUM(H146:L146)</f>
        <v>18</v>
      </c>
      <c r="G146" s="58"/>
      <c r="H146" s="28"/>
      <c r="I146" s="58"/>
      <c r="J146" s="28"/>
      <c r="K146" s="58"/>
      <c r="L146" s="28">
        <f t="shared" si="43"/>
        <v>18</v>
      </c>
      <c r="M146" s="29">
        <f t="shared" si="44"/>
        <v>0</v>
      </c>
      <c r="N146" s="24">
        <v>0.2</v>
      </c>
      <c r="O146" s="24">
        <f t="shared" si="45"/>
        <v>18</v>
      </c>
    </row>
    <row r="147" spans="1:19" s="24" customFormat="1" x14ac:dyDescent="0.25">
      <c r="B147" s="25"/>
      <c r="C147" s="33"/>
      <c r="D147" s="27"/>
      <c r="E147" s="54"/>
      <c r="F147" s="16"/>
      <c r="G147" s="58"/>
      <c r="H147" s="28"/>
      <c r="I147" s="58"/>
      <c r="J147" s="28"/>
      <c r="K147" s="58"/>
      <c r="L147" s="28"/>
      <c r="M147" s="29"/>
    </row>
    <row r="148" spans="1:19" s="24" customFormat="1" x14ac:dyDescent="0.25">
      <c r="B148" s="25" t="s">
        <v>110</v>
      </c>
      <c r="C148" s="26" t="s">
        <v>2</v>
      </c>
      <c r="D148" s="27"/>
      <c r="E148" s="54">
        <f t="shared" si="42"/>
        <v>0</v>
      </c>
      <c r="F148" s="16">
        <f>SUM(H148:L148)</f>
        <v>166</v>
      </c>
      <c r="G148" s="58"/>
      <c r="H148" s="28"/>
      <c r="I148" s="58"/>
      <c r="J148" s="28"/>
      <c r="K148" s="58"/>
      <c r="L148" s="28">
        <v>166</v>
      </c>
      <c r="M148" s="29">
        <f>E148*D148</f>
        <v>0</v>
      </c>
      <c r="N148" s="24">
        <v>295</v>
      </c>
      <c r="O148" s="24">
        <f>N148*8</f>
        <v>2360</v>
      </c>
    </row>
    <row r="149" spans="1:19" s="24" customFormat="1" x14ac:dyDescent="0.25">
      <c r="B149" s="25"/>
      <c r="C149" s="33"/>
      <c r="D149" s="37"/>
      <c r="E149" s="54"/>
      <c r="F149" s="16"/>
      <c r="G149" s="58"/>
      <c r="H149" s="28"/>
      <c r="I149" s="58"/>
      <c r="J149" s="28"/>
      <c r="K149" s="58"/>
      <c r="L149" s="28"/>
      <c r="M149" s="29"/>
    </row>
    <row r="150" spans="1:19" s="44" customFormat="1" x14ac:dyDescent="0.25">
      <c r="A150" s="44">
        <v>4</v>
      </c>
      <c r="B150" s="3" t="s">
        <v>150</v>
      </c>
      <c r="C150" s="45"/>
      <c r="D150" s="46"/>
      <c r="E150" s="55"/>
      <c r="F150" s="47"/>
      <c r="G150" s="59"/>
      <c r="H150" s="48"/>
      <c r="I150" s="59"/>
      <c r="J150" s="48"/>
      <c r="K150" s="59"/>
      <c r="L150" s="48"/>
      <c r="M150" s="49"/>
    </row>
    <row r="151" spans="1:19" s="24" customFormat="1" x14ac:dyDescent="0.25">
      <c r="A151" s="24" t="s">
        <v>151</v>
      </c>
      <c r="B151" s="25" t="s">
        <v>12</v>
      </c>
      <c r="C151" s="33" t="s">
        <v>3</v>
      </c>
      <c r="D151" s="37"/>
      <c r="E151" s="54">
        <f t="shared" ref="E151:E157" si="46">G151+I151+K151</f>
        <v>0</v>
      </c>
      <c r="F151" s="16">
        <f>SUM(H151:L151)</f>
        <v>18</v>
      </c>
      <c r="G151" s="58"/>
      <c r="H151" s="28">
        <f>H24</f>
        <v>1</v>
      </c>
      <c r="I151" s="58"/>
      <c r="J151" s="28"/>
      <c r="K151" s="58"/>
      <c r="L151" s="28">
        <f>L102+L107+L108+L104+L105+L106</f>
        <v>17</v>
      </c>
      <c r="M151" s="29">
        <f>E151*D151</f>
        <v>0</v>
      </c>
      <c r="S151" s="38">
        <f>L151+H151+H152+L152</f>
        <v>29</v>
      </c>
    </row>
    <row r="152" spans="1:19" s="24" customFormat="1" x14ac:dyDescent="0.25">
      <c r="A152" s="24" t="s">
        <v>152</v>
      </c>
      <c r="B152" s="25" t="s">
        <v>24</v>
      </c>
      <c r="C152" s="33" t="s">
        <v>3</v>
      </c>
      <c r="D152" s="37"/>
      <c r="E152" s="54">
        <f t="shared" si="46"/>
        <v>0</v>
      </c>
      <c r="F152" s="16">
        <f>SUM(H152:L152)</f>
        <v>15</v>
      </c>
      <c r="G152" s="58"/>
      <c r="H152" s="28">
        <f>H21+H22+H23+H25+H26</f>
        <v>11</v>
      </c>
      <c r="I152" s="58"/>
      <c r="J152" s="28">
        <f>J72+J73+J74</f>
        <v>4</v>
      </c>
      <c r="K152" s="58"/>
      <c r="L152" s="28">
        <f>L21+L22+L23+L25+L26</f>
        <v>0</v>
      </c>
      <c r="M152" s="29">
        <f t="shared" ref="M152:M157" si="47">E152*D152</f>
        <v>0</v>
      </c>
    </row>
    <row r="153" spans="1:19" s="24" customFormat="1" x14ac:dyDescent="0.25">
      <c r="A153" s="24" t="s">
        <v>153</v>
      </c>
      <c r="B153" s="25" t="s">
        <v>100</v>
      </c>
      <c r="C153" s="33" t="s">
        <v>7</v>
      </c>
      <c r="D153" s="39"/>
      <c r="E153" s="54">
        <f t="shared" si="46"/>
        <v>0</v>
      </c>
      <c r="F153" s="16">
        <f>SUM(H153:L153)</f>
        <v>572</v>
      </c>
      <c r="G153" s="58"/>
      <c r="H153" s="28">
        <v>252</v>
      </c>
      <c r="I153" s="58"/>
      <c r="J153" s="28">
        <v>128</v>
      </c>
      <c r="K153" s="58"/>
      <c r="L153" s="28">
        <v>192</v>
      </c>
      <c r="M153" s="29">
        <f t="shared" si="47"/>
        <v>0</v>
      </c>
    </row>
    <row r="154" spans="1:19" s="24" customFormat="1" x14ac:dyDescent="0.25">
      <c r="A154" s="24" t="s">
        <v>154</v>
      </c>
      <c r="B154" s="25" t="s">
        <v>8</v>
      </c>
      <c r="C154" s="33" t="s">
        <v>7</v>
      </c>
      <c r="D154" s="39"/>
      <c r="E154" s="54">
        <f t="shared" si="46"/>
        <v>0</v>
      </c>
      <c r="F154" s="16">
        <f>SUM(H154:L154)</f>
        <v>57.2</v>
      </c>
      <c r="G154" s="58"/>
      <c r="H154" s="28">
        <f>H153*0.1</f>
        <v>25.200000000000003</v>
      </c>
      <c r="I154" s="58"/>
      <c r="J154" s="28">
        <f>J153*0.1</f>
        <v>12.8</v>
      </c>
      <c r="K154" s="58"/>
      <c r="L154" s="28">
        <f>L153*0.1</f>
        <v>19.200000000000003</v>
      </c>
      <c r="M154" s="29">
        <f t="shared" si="47"/>
        <v>0</v>
      </c>
    </row>
    <row r="155" spans="1:19" s="24" customFormat="1" x14ac:dyDescent="0.25">
      <c r="A155" s="24" t="s">
        <v>155</v>
      </c>
      <c r="B155" s="25" t="s">
        <v>28</v>
      </c>
      <c r="C155" s="33" t="s">
        <v>7</v>
      </c>
      <c r="D155" s="39"/>
      <c r="E155" s="54">
        <f t="shared" si="46"/>
        <v>0</v>
      </c>
      <c r="F155" s="16">
        <f>SUM(H155:L155)</f>
        <v>2</v>
      </c>
      <c r="G155" s="58"/>
      <c r="H155" s="28"/>
      <c r="I155" s="58"/>
      <c r="J155" s="28"/>
      <c r="K155" s="58"/>
      <c r="L155" s="28">
        <v>2</v>
      </c>
      <c r="M155" s="29">
        <f t="shared" si="47"/>
        <v>0</v>
      </c>
    </row>
    <row r="156" spans="1:19" s="24" customFormat="1" x14ac:dyDescent="0.25">
      <c r="A156" s="24" t="s">
        <v>156</v>
      </c>
      <c r="B156" s="25" t="s">
        <v>14</v>
      </c>
      <c r="C156" s="33" t="s">
        <v>15</v>
      </c>
      <c r="D156" s="39"/>
      <c r="E156" s="54">
        <f t="shared" si="46"/>
        <v>0</v>
      </c>
      <c r="F156" s="16">
        <f>SUM(H156:L156)</f>
        <v>110</v>
      </c>
      <c r="G156" s="58"/>
      <c r="H156" s="28"/>
      <c r="I156" s="58"/>
      <c r="J156" s="28"/>
      <c r="K156" s="58"/>
      <c r="L156" s="28">
        <v>110</v>
      </c>
      <c r="M156" s="29">
        <f t="shared" si="47"/>
        <v>0</v>
      </c>
      <c r="N156" s="31"/>
    </row>
    <row r="157" spans="1:19" s="24" customFormat="1" x14ac:dyDescent="0.25">
      <c r="A157" s="24" t="s">
        <v>156</v>
      </c>
      <c r="B157" s="25" t="s">
        <v>174</v>
      </c>
      <c r="C157" s="33" t="s">
        <v>15</v>
      </c>
      <c r="D157" s="51"/>
      <c r="E157" s="54">
        <f t="shared" si="46"/>
        <v>0</v>
      </c>
      <c r="F157" s="52">
        <f>SUM(H157:L157)</f>
        <v>45</v>
      </c>
      <c r="G157" s="61"/>
      <c r="H157" s="53"/>
      <c r="I157" s="61"/>
      <c r="J157" s="53"/>
      <c r="K157" s="61"/>
      <c r="L157" s="53">
        <v>45</v>
      </c>
      <c r="M157" s="29">
        <f t="shared" si="47"/>
        <v>0</v>
      </c>
      <c r="N157" s="31"/>
    </row>
    <row r="158" spans="1:19" s="24" customFormat="1" x14ac:dyDescent="0.25">
      <c r="B158" s="25"/>
      <c r="C158" s="33"/>
      <c r="D158" s="39"/>
      <c r="E158" s="54"/>
      <c r="F158" s="16"/>
      <c r="G158" s="58"/>
      <c r="H158" s="28"/>
      <c r="I158" s="58"/>
      <c r="J158" s="28"/>
      <c r="K158" s="58"/>
      <c r="L158" s="28"/>
      <c r="M158" s="29"/>
      <c r="N158" s="31"/>
    </row>
    <row r="159" spans="1:19" s="44" customFormat="1" x14ac:dyDescent="0.25">
      <c r="A159" s="44">
        <v>5</v>
      </c>
      <c r="B159" s="3" t="s">
        <v>150</v>
      </c>
      <c r="C159" s="45"/>
      <c r="D159" s="46"/>
      <c r="E159" s="55"/>
      <c r="F159" s="47"/>
      <c r="G159" s="59"/>
      <c r="H159" s="48"/>
      <c r="I159" s="59"/>
      <c r="J159" s="48"/>
      <c r="K159" s="59"/>
      <c r="L159" s="48"/>
      <c r="M159" s="49"/>
    </row>
    <row r="160" spans="1:19" s="24" customFormat="1" x14ac:dyDescent="0.25">
      <c r="A160" s="24" t="s">
        <v>157</v>
      </c>
      <c r="B160" s="25" t="s">
        <v>25</v>
      </c>
      <c r="C160" s="33" t="s">
        <v>3</v>
      </c>
      <c r="D160" s="37"/>
      <c r="E160" s="54">
        <f t="shared" ref="E160:E166" si="48">G160+I160+K160</f>
        <v>0</v>
      </c>
      <c r="F160" s="16">
        <f>SUM(H160:L160)</f>
        <v>1</v>
      </c>
      <c r="G160" s="58"/>
      <c r="H160" s="28">
        <v>0.3</v>
      </c>
      <c r="I160" s="58"/>
      <c r="J160" s="28">
        <v>0.2</v>
      </c>
      <c r="K160" s="58"/>
      <c r="L160" s="28">
        <v>0.5</v>
      </c>
      <c r="M160" s="29">
        <f>E160*D160</f>
        <v>0</v>
      </c>
    </row>
    <row r="161" spans="1:15" s="24" customFormat="1" x14ac:dyDescent="0.25">
      <c r="A161" s="24" t="s">
        <v>158</v>
      </c>
      <c r="B161" s="25" t="s">
        <v>26</v>
      </c>
      <c r="C161" s="33" t="s">
        <v>3</v>
      </c>
      <c r="D161" s="37"/>
      <c r="E161" s="54">
        <f t="shared" si="48"/>
        <v>0</v>
      </c>
      <c r="F161" s="16">
        <f>SUM(H161:L161)</f>
        <v>29</v>
      </c>
      <c r="G161" s="58"/>
      <c r="H161" s="28">
        <v>4</v>
      </c>
      <c r="I161" s="58"/>
      <c r="J161" s="28">
        <v>4</v>
      </c>
      <c r="K161" s="58"/>
      <c r="L161" s="28">
        <v>21</v>
      </c>
      <c r="M161" s="29">
        <f t="shared" ref="M161:M164" si="49">E161*D161</f>
        <v>0</v>
      </c>
    </row>
    <row r="162" spans="1:15" s="24" customFormat="1" x14ac:dyDescent="0.25">
      <c r="A162" s="24" t="s">
        <v>159</v>
      </c>
      <c r="B162" s="25" t="s">
        <v>27</v>
      </c>
      <c r="C162" s="33" t="s">
        <v>2</v>
      </c>
      <c r="D162" s="37"/>
      <c r="E162" s="54">
        <f t="shared" si="48"/>
        <v>0</v>
      </c>
      <c r="F162" s="16">
        <f>SUM(H162:L162)</f>
        <v>571</v>
      </c>
      <c r="G162" s="58"/>
      <c r="H162" s="28">
        <v>252</v>
      </c>
      <c r="I162" s="58"/>
      <c r="J162" s="28">
        <f>F92</f>
        <v>127</v>
      </c>
      <c r="K162" s="58"/>
      <c r="L162" s="28">
        <v>192</v>
      </c>
      <c r="M162" s="29">
        <f t="shared" si="49"/>
        <v>0</v>
      </c>
    </row>
    <row r="163" spans="1:15" s="24" customFormat="1" x14ac:dyDescent="0.25">
      <c r="A163" s="24" t="s">
        <v>160</v>
      </c>
      <c r="B163" s="25" t="s">
        <v>50</v>
      </c>
      <c r="C163" s="33" t="s">
        <v>2</v>
      </c>
      <c r="D163" s="37"/>
      <c r="E163" s="54">
        <f t="shared" si="48"/>
        <v>0</v>
      </c>
      <c r="F163" s="16">
        <f>SUM(H163:L163)</f>
        <v>166</v>
      </c>
      <c r="G163" s="58"/>
      <c r="H163" s="28"/>
      <c r="I163" s="58"/>
      <c r="J163" s="28"/>
      <c r="K163" s="58"/>
      <c r="L163" s="28">
        <v>166</v>
      </c>
      <c r="M163" s="29">
        <f t="shared" si="49"/>
        <v>0</v>
      </c>
    </row>
    <row r="164" spans="1:15" s="24" customFormat="1" x14ac:dyDescent="0.25">
      <c r="A164" s="24" t="s">
        <v>161</v>
      </c>
      <c r="B164" s="25" t="s">
        <v>162</v>
      </c>
      <c r="C164" s="33" t="s">
        <v>3</v>
      </c>
      <c r="D164" s="37"/>
      <c r="E164" s="54">
        <f t="shared" si="48"/>
        <v>0</v>
      </c>
      <c r="F164" s="16">
        <f>SUM(H164:L164)</f>
        <v>2</v>
      </c>
      <c r="G164" s="58"/>
      <c r="H164" s="28"/>
      <c r="I164" s="58"/>
      <c r="J164" s="28"/>
      <c r="K164" s="58"/>
      <c r="L164" s="28">
        <v>2</v>
      </c>
      <c r="M164" s="29">
        <f t="shared" si="49"/>
        <v>0</v>
      </c>
    </row>
    <row r="165" spans="1:15" s="24" customFormat="1" x14ac:dyDescent="0.25">
      <c r="B165" s="25"/>
      <c r="C165" s="33"/>
      <c r="D165" s="39"/>
      <c r="E165" s="54"/>
      <c r="F165" s="16"/>
      <c r="G165" s="58"/>
      <c r="H165" s="28"/>
      <c r="I165" s="58"/>
      <c r="J165" s="28"/>
      <c r="K165" s="58"/>
      <c r="L165" s="28" t="s">
        <v>142</v>
      </c>
      <c r="M165" s="29"/>
      <c r="N165" s="31"/>
    </row>
    <row r="166" spans="1:15" s="24" customFormat="1" x14ac:dyDescent="0.25">
      <c r="A166" s="50">
        <v>6</v>
      </c>
      <c r="B166" s="30" t="s">
        <v>13</v>
      </c>
      <c r="C166" s="26" t="s">
        <v>4</v>
      </c>
      <c r="D166" s="27"/>
      <c r="E166" s="54">
        <f t="shared" si="48"/>
        <v>0</v>
      </c>
      <c r="F166" s="16">
        <f>SUM(H166:L166)</f>
        <v>1</v>
      </c>
      <c r="G166" s="58"/>
      <c r="H166" s="28">
        <v>0.3</v>
      </c>
      <c r="I166" s="58"/>
      <c r="J166" s="28">
        <v>0.2</v>
      </c>
      <c r="K166" s="58"/>
      <c r="L166" s="28">
        <v>0.5</v>
      </c>
      <c r="M166" s="29">
        <f>E166*D166</f>
        <v>0</v>
      </c>
      <c r="N166" s="31">
        <f>SUM(M21:M150)*0.25*2</f>
        <v>0</v>
      </c>
      <c r="O166" s="32"/>
    </row>
    <row r="167" spans="1:15" s="24" customFormat="1" ht="16.5" thickBot="1" x14ac:dyDescent="0.3">
      <c r="B167" s="25"/>
      <c r="C167" s="26"/>
      <c r="D167" s="27"/>
      <c r="E167" s="54"/>
      <c r="F167" s="16"/>
      <c r="G167" s="58"/>
      <c r="H167" s="28"/>
      <c r="I167" s="58"/>
      <c r="J167" s="28"/>
      <c r="K167" s="58"/>
      <c r="L167" s="28"/>
      <c r="M167" s="29"/>
      <c r="N167" s="31"/>
      <c r="O167" s="32"/>
    </row>
    <row r="168" spans="1:15" x14ac:dyDescent="0.25">
      <c r="D168" s="67"/>
      <c r="E168" s="68"/>
      <c r="F168" s="69"/>
      <c r="G168" s="9"/>
      <c r="H168" s="9"/>
      <c r="I168" s="9"/>
      <c r="J168" s="9"/>
      <c r="K168" s="9"/>
      <c r="L168" s="9"/>
      <c r="M168" s="19">
        <f>SUM(M5:M166)</f>
        <v>0</v>
      </c>
      <c r="O168" s="8"/>
    </row>
    <row r="169" spans="1:15" x14ac:dyDescent="0.25">
      <c r="D169" s="70" t="s">
        <v>5</v>
      </c>
      <c r="E169" s="71"/>
      <c r="F169" s="72"/>
      <c r="G169" s="10"/>
      <c r="H169" s="10"/>
      <c r="I169" s="10"/>
      <c r="J169" s="10"/>
      <c r="K169" s="10"/>
      <c r="L169" s="10"/>
      <c r="M169" s="20">
        <f>M168*0.2</f>
        <v>0</v>
      </c>
    </row>
    <row r="170" spans="1:15" ht="16.5" thickBot="1" x14ac:dyDescent="0.3">
      <c r="D170" s="73" t="s">
        <v>6</v>
      </c>
      <c r="E170" s="74"/>
      <c r="F170" s="75"/>
      <c r="G170" s="11"/>
      <c r="H170" s="11"/>
      <c r="I170" s="11"/>
      <c r="J170" s="11"/>
      <c r="K170" s="11"/>
      <c r="L170" s="11"/>
      <c r="M170" s="21">
        <f>M168+M169</f>
        <v>0</v>
      </c>
    </row>
  </sheetData>
  <sortState ref="A54:S69">
    <sortCondition ref="B54:B69"/>
  </sortState>
  <mergeCells count="4">
    <mergeCell ref="B1:M1"/>
    <mergeCell ref="D168:F168"/>
    <mergeCell ref="D169:F169"/>
    <mergeCell ref="D170:F170"/>
  </mergeCells>
  <phoneticPr fontId="10" type="noConversion"/>
  <pageMargins left="0.7" right="0.7" top="0.75" bottom="0.75" header="0.3" footer="0.3"/>
  <pageSetup paperSize="9" scale="54" fitToHeight="2" orientation="portrait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95200A048DAB4D953DC02F3CB2DE06" ma:contentTypeVersion="14" ma:contentTypeDescription="Crée un document." ma:contentTypeScope="" ma:versionID="ac1c04793f65e2edd3e8a498e63c2eeb">
  <xsd:schema xmlns:xsd="http://www.w3.org/2001/XMLSchema" xmlns:xs="http://www.w3.org/2001/XMLSchema" xmlns:p="http://schemas.microsoft.com/office/2006/metadata/properties" xmlns:ns2="363a24ee-8e8f-4559-8eff-41a76d35258e" xmlns:ns3="3cab630f-d2fa-4837-b728-1d761e127611" targetNamespace="http://schemas.microsoft.com/office/2006/metadata/properties" ma:root="true" ma:fieldsID="bc293c031b8602e8e1bc1e810b75cb1d" ns2:_="" ns3:_="">
    <xsd:import namespace="363a24ee-8e8f-4559-8eff-41a76d35258e"/>
    <xsd:import namespace="3cab630f-d2fa-4837-b728-1d761e1276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a24ee-8e8f-4559-8eff-41a76d3525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b630f-d2fa-4837-b728-1d761e12761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c37d892-1dee-4f94-b882-bb487a65a63b}" ma:internalName="TaxCatchAll" ma:showField="CatchAllData" ma:web="3cab630f-d2fa-4837-b728-1d761e1276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3a24ee-8e8f-4559-8eff-41a76d35258e">
      <Terms xmlns="http://schemas.microsoft.com/office/infopath/2007/PartnerControls"/>
    </lcf76f155ced4ddcb4097134ff3c332f>
    <TaxCatchAll xmlns="3cab630f-d2fa-4837-b728-1d761e127611" xsi:nil="true"/>
  </documentManagement>
</p:properties>
</file>

<file path=customXml/itemProps1.xml><?xml version="1.0" encoding="utf-8"?>
<ds:datastoreItem xmlns:ds="http://schemas.openxmlformats.org/officeDocument/2006/customXml" ds:itemID="{1019613A-613D-4A10-9F4A-1A0396F65E69}"/>
</file>

<file path=customXml/itemProps2.xml><?xml version="1.0" encoding="utf-8"?>
<ds:datastoreItem xmlns:ds="http://schemas.openxmlformats.org/officeDocument/2006/customXml" ds:itemID="{AF854A84-E076-4EF6-8F4F-9D2713CCA005}"/>
</file>

<file path=customXml/itemProps3.xml><?xml version="1.0" encoding="utf-8"?>
<ds:datastoreItem xmlns:ds="http://schemas.openxmlformats.org/officeDocument/2006/customXml" ds:itemID="{B8F69A76-F877-4FA8-B84C-B2A1CD04AA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15</vt:lpstr>
      <vt:lpstr>'DPGF LOT 15'!Zone_d_impression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RAUM</cp:lastModifiedBy>
  <cp:lastPrinted>2025-07-08T10:22:30Z</cp:lastPrinted>
  <dcterms:created xsi:type="dcterms:W3CDTF">2019-01-10T22:27:41Z</dcterms:created>
  <dcterms:modified xsi:type="dcterms:W3CDTF">2025-07-08T11:42:17Z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0x010100CA95200A048DAB4D953DC02F3CB2DE06</vt:lpwstr>
  </property>
</Properties>
</file>